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1"/>
  </bookViews>
  <sheets>
    <sheet name="Quarterly pro forma figures" sheetId="1" r:id="rId1"/>
    <sheet name="Income statement" sheetId="2" r:id="rId2"/>
    <sheet name="Balance sheet" sheetId="3" r:id="rId3"/>
    <sheet name="cf" sheetId="4" r:id="rId4"/>
    <sheet name="Key figures" sheetId="5" r:id="rId5"/>
    <sheet name="Segment" sheetId="6" r:id="rId6"/>
  </sheets>
  <definedNames>
    <definedName name="_xlnm.Print_Area" localSheetId="3">'cf'!$A$1:$E$57</definedName>
    <definedName name="_xlnm.Print_Area" localSheetId="1">'Income statement'!$A$1:$G$54</definedName>
    <definedName name="_xlnm.Print_Area" localSheetId="4">'Key figures'!$A$2:$E$10</definedName>
  </definedNames>
  <calcPr fullCalcOnLoad="1"/>
</workbook>
</file>

<file path=xl/sharedStrings.xml><?xml version="1.0" encoding="utf-8"?>
<sst xmlns="http://schemas.openxmlformats.org/spreadsheetml/2006/main" count="348" uniqueCount="154">
  <si>
    <t>43,0</t>
  </si>
  <si>
    <t>%</t>
  </si>
  <si>
    <t>5,2</t>
  </si>
  <si>
    <t>1-12/2004 *</t>
  </si>
  <si>
    <t>-32,5</t>
  </si>
  <si>
    <t>3,3</t>
  </si>
  <si>
    <t>-14,0</t>
  </si>
  <si>
    <t>-</t>
  </si>
  <si>
    <t>281,4</t>
  </si>
  <si>
    <t>361,1</t>
  </si>
  <si>
    <t>1-12/2004</t>
  </si>
  <si>
    <t>EMEA</t>
  </si>
  <si>
    <t>Kalmar</t>
  </si>
  <si>
    <t>Hiab</t>
  </si>
  <si>
    <t>MacGREGOR</t>
  </si>
  <si>
    <t>15,7</t>
  </si>
  <si>
    <t>29,0</t>
  </si>
  <si>
    <t>1,5</t>
  </si>
  <si>
    <t>6,6</t>
  </si>
  <si>
    <t>19,2</t>
  </si>
  <si>
    <t>-35,4</t>
  </si>
  <si>
    <t>-17,7</t>
  </si>
  <si>
    <t>1-12/2003</t>
  </si>
  <si>
    <t>1,7</t>
  </si>
  <si>
    <t>28,5</t>
  </si>
  <si>
    <t>MEUR</t>
  </si>
  <si>
    <t xml:space="preserve">MEUR </t>
  </si>
  <si>
    <t>EUR</t>
  </si>
  <si>
    <t>1-12/2005</t>
  </si>
  <si>
    <t>2 357,9</t>
  </si>
  <si>
    <t>15,4</t>
  </si>
  <si>
    <t>-2 140,6</t>
  </si>
  <si>
    <t>-37,9</t>
  </si>
  <si>
    <t>-10,4</t>
  </si>
  <si>
    <t>2,10</t>
  </si>
  <si>
    <t>1,90</t>
  </si>
  <si>
    <t>1 900,4</t>
  </si>
  <si>
    <t>-1 744,0</t>
  </si>
  <si>
    <t>1,20</t>
  </si>
  <si>
    <t>11,93</t>
  </si>
  <si>
    <t>120,5</t>
  </si>
  <si>
    <t>46,2</t>
  </si>
  <si>
    <t>20,9</t>
  </si>
  <si>
    <t>CARGOTEC</t>
  </si>
  <si>
    <t>Sales</t>
  </si>
  <si>
    <t>Gain on the sale of Consolis</t>
  </si>
  <si>
    <t>Costs and expenses</t>
  </si>
  <si>
    <t>Depreciation</t>
  </si>
  <si>
    <t>Operating income</t>
  </si>
  <si>
    <t>Share of associated companies' income</t>
  </si>
  <si>
    <t>Financing income and expenses</t>
  </si>
  <si>
    <t>Income before taxes</t>
  </si>
  <si>
    <t>Taxes</t>
  </si>
  <si>
    <t>Net income for the period</t>
  </si>
  <si>
    <t>Attributable to:</t>
  </si>
  <si>
    <t>Shareholders of the parent company</t>
  </si>
  <si>
    <t>Minority interest</t>
  </si>
  <si>
    <t>Total</t>
  </si>
  <si>
    <t>Basic earnings per share, EUR</t>
  </si>
  <si>
    <t>Diluted earnings per share, EUR</t>
  </si>
  <si>
    <t>ASSETS</t>
  </si>
  <si>
    <t>Non-current assets</t>
  </si>
  <si>
    <t>Intangible assets</t>
  </si>
  <si>
    <t>Tangible assets</t>
  </si>
  <si>
    <t>Loans receivable and other interest-bearing assets (1</t>
  </si>
  <si>
    <t>Investments</t>
  </si>
  <si>
    <t>Assets held for sale</t>
  </si>
  <si>
    <t>Non-interest-bearing assets</t>
  </si>
  <si>
    <t>Total non-current assets</t>
  </si>
  <si>
    <t>Current assets</t>
  </si>
  <si>
    <t>Inventories</t>
  </si>
  <si>
    <t>Accounts receivable and other non-interest-bearing assets</t>
  </si>
  <si>
    <t>Cash and cash equivalents (1</t>
  </si>
  <si>
    <t>Total current assets</t>
  </si>
  <si>
    <t>Total assets</t>
  </si>
  <si>
    <t>EQUITY AND LIABILITIES</t>
  </si>
  <si>
    <t>Equity</t>
  </si>
  <si>
    <t>Non-current liabilities</t>
  </si>
  <si>
    <t>Loans (1</t>
  </si>
  <si>
    <t>Deferred tax liabilities</t>
  </si>
  <si>
    <t>Provisions</t>
  </si>
  <si>
    <t>Pension benefit and other non-interest-bearing liabilities</t>
  </si>
  <si>
    <t>Total non-current liabilities</t>
  </si>
  <si>
    <t>Current liabilities</t>
  </si>
  <si>
    <t>Accounts payable and other non-interest-bearing liabilities</t>
  </si>
  <si>
    <t>Total current liabilities</t>
  </si>
  <si>
    <t xml:space="preserve">Total equity and liabilities </t>
  </si>
  <si>
    <t>1) Included in interest-bearing net debt</t>
  </si>
  <si>
    <t>Basic earnings per share excluding gain on the sale of Consolis, EUR **</t>
  </si>
  <si>
    <t>*) Disregarding EUR 3.1 million non-recurring income due to a provision reversal regarding disability pensions</t>
  </si>
  <si>
    <t>**) Gain on sale after taxes deducted from the earnings</t>
  </si>
  <si>
    <t>Change in working capital</t>
  </si>
  <si>
    <t>Cash flow from operations</t>
  </si>
  <si>
    <t>Cash flow from financial items and taxes</t>
  </si>
  <si>
    <t>Cash flow from operating activities</t>
  </si>
  <si>
    <t>Sale of Consolis</t>
  </si>
  <si>
    <t>Cash flow from investing activities</t>
  </si>
  <si>
    <t>Acquisition of treasury shares</t>
  </si>
  <si>
    <t>Proceeds from share subscriptions</t>
  </si>
  <si>
    <t>Cash flow from investing activities, other items</t>
  </si>
  <si>
    <t>Dividends paid</t>
  </si>
  <si>
    <t>Net change in loans, pro forma</t>
  </si>
  <si>
    <t>Cash flow from financing activities</t>
  </si>
  <si>
    <t xml:space="preserve">Change in cash </t>
  </si>
  <si>
    <t>Cash and cash equivalents at the beginning of period</t>
  </si>
  <si>
    <t>Cash and cash equivalents at the end of period</t>
  </si>
  <si>
    <t>Equity/share</t>
  </si>
  <si>
    <t>Interest-bearing net debt</t>
  </si>
  <si>
    <t>Total equity/total assets</t>
  </si>
  <si>
    <t>Gearing</t>
  </si>
  <si>
    <t>Return on equity</t>
  </si>
  <si>
    <t>Return on capital employed</t>
  </si>
  <si>
    <t>PRO FORMA SEGMENT REPORTING</t>
  </si>
  <si>
    <t>Sales by geographical segment, MEUR</t>
  </si>
  <si>
    <t>Americas</t>
  </si>
  <si>
    <t>Asia Pacific</t>
  </si>
  <si>
    <t>Sales, MEUR</t>
  </si>
  <si>
    <t>Internal sales</t>
  </si>
  <si>
    <t>Operating income, MEUR</t>
  </si>
  <si>
    <t>Corporate administration and other</t>
  </si>
  <si>
    <t>Orders received, MEUR</t>
  </si>
  <si>
    <t>Internal orders received</t>
  </si>
  <si>
    <t>Order book, MEUR</t>
  </si>
  <si>
    <t>Internal order book</t>
  </si>
  <si>
    <t>Capital expenditure, MEUR</t>
  </si>
  <si>
    <t>In fixed assets (excluding acquisitions)</t>
  </si>
  <si>
    <t>In leasing agreements</t>
  </si>
  <si>
    <t>In customer financing</t>
  </si>
  <si>
    <t>Expenditure for R&amp;D</t>
  </si>
  <si>
    <t>Expenditure for R&amp;D, MEUR</t>
  </si>
  <si>
    <t>Expenditure for R&amp;D, as percentage of sales</t>
  </si>
  <si>
    <t>Number of employees at the end of period</t>
  </si>
  <si>
    <t>Corporate administration</t>
  </si>
  <si>
    <t>Average number of employees</t>
  </si>
  <si>
    <t>PRO FORMA KEY FIGURES</t>
  </si>
  <si>
    <t>CONDENSED CONSOLIDATED INCOME STATEMENT, PRO FORMA</t>
  </si>
  <si>
    <t>CONDENSED CONSOLIDATED BALANCE SHEET, PRO FORMA</t>
  </si>
  <si>
    <t>CONDENSED CONSOLIDATED CASH FLOW STATEMENT, PRO FORMA</t>
  </si>
  <si>
    <t>QUARTERLY PRO FORMA FIGURES</t>
  </si>
  <si>
    <t>Pro forma</t>
  </si>
  <si>
    <t>Cargotec</t>
  </si>
  <si>
    <t>Q4/2005</t>
  </si>
  <si>
    <t>Q3/2005</t>
  </si>
  <si>
    <t>Q2/2005</t>
  </si>
  <si>
    <t>Q1/2005</t>
  </si>
  <si>
    <t>Q4/2004</t>
  </si>
  <si>
    <t>Q3/2004</t>
  </si>
  <si>
    <t>Q2/2004</t>
  </si>
  <si>
    <t>Q1/2004</t>
  </si>
  <si>
    <t>Orders received</t>
  </si>
  <si>
    <t>Order book</t>
  </si>
  <si>
    <t>*</t>
  </si>
  <si>
    <t>Basic earnings/share</t>
  </si>
  <si>
    <t>* Excluding gain on the sale of Consolis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</si>
</sst>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.0"/>
    <numFmt numFmtId="168" formatCode="0.0\ %"/>
    <numFmt numFmtId="169" formatCode="0.0000"/>
    <numFmt numFmtId="170" formatCode="0.000"/>
    <numFmt numFmtId="171" formatCode="0.0"/>
    <numFmt numFmtId="172" formatCode="0.00000"/>
    <numFmt numFmtId="173" formatCode="#,##0.000"/>
    <numFmt numFmtId="174" formatCode="0.0E+00"/>
    <numFmt numFmtId="175" formatCode="0E+00"/>
    <numFmt numFmtId="176" formatCode="0.0000000"/>
    <numFmt numFmtId="177" formatCode="0.0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9"/>
      <name val="Times"/>
      <family val="1"/>
    </font>
    <font>
      <sz val="11"/>
      <color indexed="9"/>
      <name val="Times"/>
      <family val="1"/>
    </font>
    <font>
      <sz val="11"/>
      <color indexed="9"/>
      <name val="Arial"/>
      <family val="2"/>
    </font>
    <font>
      <sz val="11"/>
      <name val="Times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3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1" fontId="4" fillId="33" borderId="0" xfId="0" applyNumberFormat="1" applyFont="1" applyFill="1" applyAlignment="1">
      <alignment horizontal="right"/>
    </xf>
    <xf numFmtId="171" fontId="3" fillId="33" borderId="0" xfId="0" applyNumberFormat="1" applyFont="1" applyFill="1" applyAlignment="1">
      <alignment horizontal="right"/>
    </xf>
    <xf numFmtId="167" fontId="3" fillId="33" borderId="12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right"/>
    </xf>
    <xf numFmtId="167" fontId="3" fillId="33" borderId="0" xfId="0" applyNumberFormat="1" applyFont="1" applyFill="1" applyAlignment="1">
      <alignment horizontal="right"/>
    </xf>
    <xf numFmtId="171" fontId="3" fillId="33" borderId="10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right"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/>
    </xf>
    <xf numFmtId="0" fontId="3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wrapText="1"/>
    </xf>
    <xf numFmtId="0" fontId="5" fillId="33" borderId="11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71" fontId="4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49" fontId="6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 horizontal="right"/>
    </xf>
    <xf numFmtId="4" fontId="15" fillId="33" borderId="12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16" fillId="33" borderId="0" xfId="0" applyFont="1" applyFill="1" applyAlignment="1">
      <alignment horizontal="right"/>
    </xf>
    <xf numFmtId="3" fontId="14" fillId="33" borderId="12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171" fontId="15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171" fontId="3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/>
    </xf>
    <xf numFmtId="171" fontId="15" fillId="33" borderId="12" xfId="0" applyNumberFormat="1" applyFont="1" applyFill="1" applyBorder="1" applyAlignment="1">
      <alignment horizontal="right"/>
    </xf>
    <xf numFmtId="167" fontId="3" fillId="33" borderId="11" xfId="0" applyNumberFormat="1" applyFont="1" applyFill="1" applyBorder="1" applyAlignment="1">
      <alignment horizontal="right"/>
    </xf>
    <xf numFmtId="167" fontId="17" fillId="33" borderId="11" xfId="0" applyNumberFormat="1" applyFont="1" applyFill="1" applyBorder="1" applyAlignment="1">
      <alignment horizontal="right"/>
    </xf>
    <xf numFmtId="167" fontId="15" fillId="33" borderId="11" xfId="0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49" fontId="15" fillId="33" borderId="0" xfId="0" applyNumberFormat="1" applyFont="1" applyFill="1" applyAlignment="1">
      <alignment/>
    </xf>
    <xf numFmtId="0" fontId="15" fillId="33" borderId="13" xfId="0" applyFont="1" applyFill="1" applyBorder="1" applyAlignment="1">
      <alignment horizontal="right"/>
    </xf>
    <xf numFmtId="0" fontId="15" fillId="33" borderId="11" xfId="0" applyFont="1" applyFill="1" applyBorder="1" applyAlignment="1">
      <alignment horizontal="right"/>
    </xf>
    <xf numFmtId="0" fontId="17" fillId="33" borderId="0" xfId="0" applyFon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0" fontId="3" fillId="33" borderId="0" xfId="0" applyNumberFormat="1" applyFont="1" applyFill="1" applyAlignment="1">
      <alignment wrapText="1"/>
    </xf>
    <xf numFmtId="0" fontId="3" fillId="33" borderId="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right"/>
    </xf>
    <xf numFmtId="171" fontId="15" fillId="33" borderId="10" xfId="0" applyNumberFormat="1" applyFont="1" applyFill="1" applyBorder="1" applyAlignment="1">
      <alignment horizontal="right"/>
    </xf>
    <xf numFmtId="0" fontId="6" fillId="33" borderId="0" xfId="0" applyNumberFormat="1" applyFont="1" applyFill="1" applyAlignment="1">
      <alignment/>
    </xf>
    <xf numFmtId="171" fontId="4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 horizontal="center"/>
    </xf>
    <xf numFmtId="171" fontId="3" fillId="33" borderId="0" xfId="0" applyNumberFormat="1" applyFont="1" applyFill="1" applyAlignment="1">
      <alignment horizontal="center"/>
    </xf>
    <xf numFmtId="167" fontId="7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right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vertical="center" wrapText="1"/>
    </xf>
    <xf numFmtId="0" fontId="3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171" fontId="4" fillId="33" borderId="10" xfId="0" applyNumberFormat="1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 horizontal="center"/>
    </xf>
    <xf numFmtId="171" fontId="3" fillId="33" borderId="10" xfId="0" applyNumberFormat="1" applyFont="1" applyFill="1" applyBorder="1" applyAlignment="1">
      <alignment horizontal="center"/>
    </xf>
    <xf numFmtId="171" fontId="3" fillId="33" borderId="12" xfId="0" applyNumberFormat="1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 horizontal="right"/>
    </xf>
    <xf numFmtId="167" fontId="4" fillId="33" borderId="0" xfId="0" applyNumberFormat="1" applyFont="1" applyFill="1" applyAlignment="1">
      <alignment horizontal="right"/>
    </xf>
    <xf numFmtId="171" fontId="4" fillId="33" borderId="11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right" vertical="top"/>
    </xf>
    <xf numFmtId="0" fontId="6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171" fontId="4" fillId="33" borderId="10" xfId="0" applyNumberFormat="1" applyFont="1" applyFill="1" applyBorder="1" applyAlignment="1">
      <alignment horizontal="right"/>
    </xf>
    <xf numFmtId="171" fontId="4" fillId="33" borderId="0" xfId="0" applyNumberFormat="1" applyFont="1" applyFill="1" applyAlignment="1">
      <alignment horizontal="right"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center"/>
    </xf>
    <xf numFmtId="167" fontId="7" fillId="33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 vertical="top"/>
    </xf>
    <xf numFmtId="171" fontId="7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/>
    </xf>
    <xf numFmtId="171" fontId="3" fillId="33" borderId="0" xfId="0" applyNumberFormat="1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wrapText="1"/>
    </xf>
    <xf numFmtId="171" fontId="4" fillId="33" borderId="0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right"/>
    </xf>
    <xf numFmtId="0" fontId="4" fillId="33" borderId="0" xfId="0" applyFont="1" applyFill="1" applyBorder="1" applyAlignment="1">
      <alignment horizontal="right"/>
    </xf>
    <xf numFmtId="171" fontId="4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167" fontId="15" fillId="33" borderId="0" xfId="0" applyNumberFormat="1" applyFont="1" applyFill="1" applyAlignment="1">
      <alignment horizontal="right"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G40" sqref="G40"/>
    </sheetView>
  </sheetViews>
  <sheetFormatPr defaultColWidth="9.140625" defaultRowHeight="12.75"/>
  <sheetData>
    <row r="1" spans="1:11" ht="12.75">
      <c r="A1" s="154" t="s">
        <v>138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56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.75">
      <c r="A3" s="155"/>
      <c r="B3" s="155"/>
      <c r="C3" s="155" t="s">
        <v>139</v>
      </c>
      <c r="D3" s="155"/>
      <c r="E3" s="155" t="s">
        <v>139</v>
      </c>
      <c r="F3" s="155" t="s">
        <v>139</v>
      </c>
      <c r="G3" s="155" t="s">
        <v>139</v>
      </c>
      <c r="H3" s="155" t="s">
        <v>139</v>
      </c>
      <c r="I3" s="155" t="s">
        <v>139</v>
      </c>
      <c r="J3" s="155" t="s">
        <v>139</v>
      </c>
      <c r="K3" s="155" t="s">
        <v>139</v>
      </c>
    </row>
    <row r="4" spans="1:11" ht="12.75">
      <c r="A4" s="157" t="s">
        <v>140</v>
      </c>
      <c r="B4" s="158"/>
      <c r="C4" s="51" t="s">
        <v>141</v>
      </c>
      <c r="D4" s="51"/>
      <c r="E4" s="51" t="s">
        <v>142</v>
      </c>
      <c r="F4" s="51" t="s">
        <v>143</v>
      </c>
      <c r="G4" s="51" t="s">
        <v>144</v>
      </c>
      <c r="H4" s="51" t="s">
        <v>145</v>
      </c>
      <c r="I4" s="51" t="s">
        <v>146</v>
      </c>
      <c r="J4" s="51" t="s">
        <v>147</v>
      </c>
      <c r="K4" s="51" t="s">
        <v>148</v>
      </c>
    </row>
    <row r="5" spans="1:11" ht="12.75">
      <c r="A5" s="159" t="s">
        <v>149</v>
      </c>
      <c r="B5" s="159" t="s">
        <v>25</v>
      </c>
      <c r="C5" s="58">
        <v>590.4</v>
      </c>
      <c r="D5" s="58"/>
      <c r="E5" s="58">
        <v>579</v>
      </c>
      <c r="F5" s="58">
        <v>570.6</v>
      </c>
      <c r="G5" s="58">
        <v>644.9</v>
      </c>
      <c r="H5" s="58">
        <v>609.6</v>
      </c>
      <c r="I5" s="58">
        <v>515.1</v>
      </c>
      <c r="J5" s="58">
        <v>676.5</v>
      </c>
      <c r="K5" s="58">
        <v>536.1</v>
      </c>
    </row>
    <row r="6" spans="1:11" ht="12.75">
      <c r="A6" s="159" t="s">
        <v>150</v>
      </c>
      <c r="B6" s="159" t="s">
        <v>25</v>
      </c>
      <c r="C6" s="160">
        <v>1256.9</v>
      </c>
      <c r="D6" s="160"/>
      <c r="E6" s="160">
        <v>1280.5</v>
      </c>
      <c r="F6" s="160">
        <v>1286.5</v>
      </c>
      <c r="G6" s="160">
        <v>1344.5</v>
      </c>
      <c r="H6" s="160">
        <v>1218.5</v>
      </c>
      <c r="I6" s="160">
        <v>1173.3</v>
      </c>
      <c r="J6" s="160">
        <v>1122.6</v>
      </c>
      <c r="K6" s="58">
        <v>897</v>
      </c>
    </row>
    <row r="7" spans="1:11" ht="12.75">
      <c r="A7" s="159" t="s">
        <v>44</v>
      </c>
      <c r="B7" s="159" t="s">
        <v>25</v>
      </c>
      <c r="C7" s="58">
        <v>620.6</v>
      </c>
      <c r="D7" s="58"/>
      <c r="E7" s="58">
        <v>575.2</v>
      </c>
      <c r="F7" s="58">
        <v>611.7</v>
      </c>
      <c r="G7" s="58">
        <v>550.4</v>
      </c>
      <c r="H7" s="58">
        <v>550.6</v>
      </c>
      <c r="I7" s="58">
        <v>444.3</v>
      </c>
      <c r="J7" s="58">
        <v>490.9</v>
      </c>
      <c r="K7" s="58">
        <v>414.6</v>
      </c>
    </row>
    <row r="8" spans="1:11" ht="12.75">
      <c r="A8" s="159" t="s">
        <v>48</v>
      </c>
      <c r="B8" s="159" t="s">
        <v>25</v>
      </c>
      <c r="C8" s="58">
        <v>53.1</v>
      </c>
      <c r="D8" s="58" t="s">
        <v>151</v>
      </c>
      <c r="E8" s="58">
        <v>41.4</v>
      </c>
      <c r="F8" s="58">
        <v>48.2</v>
      </c>
      <c r="G8" s="58">
        <v>36.7</v>
      </c>
      <c r="H8" s="58">
        <v>38.9</v>
      </c>
      <c r="I8" s="58">
        <v>30.5</v>
      </c>
      <c r="J8" s="58">
        <v>31.8</v>
      </c>
      <c r="K8" s="58">
        <v>22.7</v>
      </c>
    </row>
    <row r="9" spans="1:11" ht="12.75">
      <c r="A9" s="159" t="s">
        <v>48</v>
      </c>
      <c r="B9" s="159" t="s">
        <v>1</v>
      </c>
      <c r="C9" s="58">
        <v>8.6</v>
      </c>
      <c r="D9" s="58" t="s">
        <v>151</v>
      </c>
      <c r="E9" s="58">
        <v>7.2</v>
      </c>
      <c r="F9" s="58">
        <v>7.9</v>
      </c>
      <c r="G9" s="58">
        <v>6.7</v>
      </c>
      <c r="H9" s="58">
        <v>7.1</v>
      </c>
      <c r="I9" s="58">
        <v>6.9</v>
      </c>
      <c r="J9" s="58">
        <v>6.5</v>
      </c>
      <c r="K9" s="58">
        <v>5.5</v>
      </c>
    </row>
    <row r="10" spans="1:11" ht="12.75">
      <c r="A10" s="159" t="s">
        <v>152</v>
      </c>
      <c r="B10" s="159" t="s">
        <v>27</v>
      </c>
      <c r="C10" s="52">
        <v>0.56</v>
      </c>
      <c r="D10" s="52" t="s">
        <v>151</v>
      </c>
      <c r="E10" s="52">
        <v>0.48</v>
      </c>
      <c r="F10" s="52">
        <v>0.52</v>
      </c>
      <c r="G10" s="52">
        <v>0.34</v>
      </c>
      <c r="H10" s="52">
        <v>0.33</v>
      </c>
      <c r="I10" s="52">
        <v>0.31</v>
      </c>
      <c r="J10" s="52">
        <v>0.33</v>
      </c>
      <c r="K10" s="52">
        <v>0.23</v>
      </c>
    </row>
    <row r="11" spans="1:11" ht="12.75">
      <c r="A11" s="159"/>
      <c r="B11" s="159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2.75">
      <c r="A12" s="155"/>
      <c r="B12" s="155"/>
      <c r="C12" s="155" t="s">
        <v>139</v>
      </c>
      <c r="D12" s="155"/>
      <c r="E12" s="155" t="s">
        <v>139</v>
      </c>
      <c r="F12" s="155" t="s">
        <v>139</v>
      </c>
      <c r="G12" s="155" t="s">
        <v>139</v>
      </c>
      <c r="H12" s="155" t="s">
        <v>139</v>
      </c>
      <c r="I12" s="155" t="s">
        <v>139</v>
      </c>
      <c r="J12" s="155" t="s">
        <v>139</v>
      </c>
      <c r="K12" s="155" t="s">
        <v>139</v>
      </c>
    </row>
    <row r="13" spans="1:11" ht="12.75">
      <c r="A13" s="157" t="s">
        <v>13</v>
      </c>
      <c r="B13" s="157"/>
      <c r="C13" s="51" t="s">
        <v>141</v>
      </c>
      <c r="D13" s="51"/>
      <c r="E13" s="51" t="s">
        <v>142</v>
      </c>
      <c r="F13" s="51" t="s">
        <v>143</v>
      </c>
      <c r="G13" s="51" t="s">
        <v>144</v>
      </c>
      <c r="H13" s="51" t="s">
        <v>145</v>
      </c>
      <c r="I13" s="51" t="s">
        <v>146</v>
      </c>
      <c r="J13" s="51" t="s">
        <v>147</v>
      </c>
      <c r="K13" s="51" t="s">
        <v>148</v>
      </c>
    </row>
    <row r="14" spans="1:11" ht="12.75">
      <c r="A14" s="159" t="s">
        <v>149</v>
      </c>
      <c r="B14" s="159" t="s">
        <v>25</v>
      </c>
      <c r="C14" s="58">
        <v>234.2</v>
      </c>
      <c r="D14" s="58"/>
      <c r="E14" s="58">
        <v>180.2</v>
      </c>
      <c r="F14" s="58">
        <v>196.1</v>
      </c>
      <c r="G14" s="58">
        <v>220.1</v>
      </c>
      <c r="H14" s="58">
        <v>228.4</v>
      </c>
      <c r="I14" s="58">
        <v>160.5</v>
      </c>
      <c r="J14" s="58">
        <v>214.7</v>
      </c>
      <c r="K14" s="58">
        <v>201.5</v>
      </c>
    </row>
    <row r="15" spans="1:11" ht="12.75">
      <c r="A15" s="159" t="s">
        <v>150</v>
      </c>
      <c r="B15" s="159" t="s">
        <v>25</v>
      </c>
      <c r="C15" s="58">
        <v>196.7</v>
      </c>
      <c r="D15" s="58"/>
      <c r="E15" s="58">
        <v>198.2</v>
      </c>
      <c r="F15" s="58">
        <v>219.1</v>
      </c>
      <c r="G15" s="58">
        <v>241.2</v>
      </c>
      <c r="H15" s="58">
        <v>215</v>
      </c>
      <c r="I15" s="58">
        <v>185.7</v>
      </c>
      <c r="J15" s="58">
        <v>205.5</v>
      </c>
      <c r="K15" s="58">
        <v>163.5</v>
      </c>
    </row>
    <row r="16" spans="1:11" ht="12.75">
      <c r="A16" s="159" t="s">
        <v>44</v>
      </c>
      <c r="B16" s="159" t="s">
        <v>25</v>
      </c>
      <c r="C16" s="58">
        <v>230.6</v>
      </c>
      <c r="D16" s="58"/>
      <c r="E16" s="58">
        <v>195.3</v>
      </c>
      <c r="F16" s="58">
        <v>220.7</v>
      </c>
      <c r="G16" s="58">
        <v>197.8</v>
      </c>
      <c r="H16" s="58">
        <v>192.2</v>
      </c>
      <c r="I16" s="58">
        <v>166.5</v>
      </c>
      <c r="J16" s="58">
        <v>183.3</v>
      </c>
      <c r="K16" s="58">
        <v>155</v>
      </c>
    </row>
    <row r="17" spans="1:11" ht="12.75">
      <c r="A17" s="159" t="s">
        <v>48</v>
      </c>
      <c r="B17" s="159" t="s">
        <v>25</v>
      </c>
      <c r="C17" s="58">
        <v>20.6</v>
      </c>
      <c r="D17" s="58"/>
      <c r="E17" s="58">
        <v>13.6</v>
      </c>
      <c r="F17" s="58">
        <v>18.2</v>
      </c>
      <c r="G17" s="58">
        <v>14.2</v>
      </c>
      <c r="H17" s="58">
        <v>12</v>
      </c>
      <c r="I17" s="58">
        <v>10.8</v>
      </c>
      <c r="J17" s="58">
        <v>13.1</v>
      </c>
      <c r="K17" s="58">
        <v>8.7</v>
      </c>
    </row>
    <row r="18" spans="1:11" ht="12.75">
      <c r="A18" s="159" t="s">
        <v>48</v>
      </c>
      <c r="B18" s="159" t="s">
        <v>1</v>
      </c>
      <c r="C18" s="58">
        <v>8.9</v>
      </c>
      <c r="D18" s="58"/>
      <c r="E18" s="58">
        <v>7</v>
      </c>
      <c r="F18" s="58">
        <v>8.2</v>
      </c>
      <c r="G18" s="58">
        <v>7.2</v>
      </c>
      <c r="H18" s="58">
        <v>6.2</v>
      </c>
      <c r="I18" s="58">
        <v>6.5</v>
      </c>
      <c r="J18" s="58">
        <v>7.1</v>
      </c>
      <c r="K18" s="58">
        <v>5.6</v>
      </c>
    </row>
    <row r="19" spans="1:11" ht="12.75">
      <c r="A19" s="159"/>
      <c r="B19" s="159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155"/>
      <c r="B20" s="155"/>
      <c r="C20" s="155" t="s">
        <v>139</v>
      </c>
      <c r="D20" s="155"/>
      <c r="E20" s="155" t="s">
        <v>139</v>
      </c>
      <c r="F20" s="155" t="s">
        <v>139</v>
      </c>
      <c r="G20" s="155" t="s">
        <v>139</v>
      </c>
      <c r="H20" s="155" t="s">
        <v>139</v>
      </c>
      <c r="I20" s="155" t="s">
        <v>139</v>
      </c>
      <c r="J20" s="155" t="s">
        <v>139</v>
      </c>
      <c r="K20" s="155" t="s">
        <v>139</v>
      </c>
    </row>
    <row r="21" spans="1:11" ht="12.75">
      <c r="A21" s="157" t="s">
        <v>12</v>
      </c>
      <c r="B21" s="158"/>
      <c r="C21" s="51" t="s">
        <v>141</v>
      </c>
      <c r="D21" s="51"/>
      <c r="E21" s="51" t="s">
        <v>142</v>
      </c>
      <c r="F21" s="51" t="s">
        <v>143</v>
      </c>
      <c r="G21" s="51" t="s">
        <v>144</v>
      </c>
      <c r="H21" s="51" t="s">
        <v>145</v>
      </c>
      <c r="I21" s="51" t="s">
        <v>146</v>
      </c>
      <c r="J21" s="51" t="s">
        <v>147</v>
      </c>
      <c r="K21" s="51" t="s">
        <v>148</v>
      </c>
    </row>
    <row r="22" spans="1:11" ht="12.75">
      <c r="A22" s="159" t="s">
        <v>149</v>
      </c>
      <c r="B22" s="159" t="s">
        <v>25</v>
      </c>
      <c r="C22" s="58">
        <v>230.8</v>
      </c>
      <c r="D22" s="58"/>
      <c r="E22" s="58">
        <v>291.9</v>
      </c>
      <c r="F22" s="58">
        <v>270.6</v>
      </c>
      <c r="G22" s="58">
        <v>310.1</v>
      </c>
      <c r="H22" s="58">
        <v>240.7</v>
      </c>
      <c r="I22" s="58">
        <v>244.2</v>
      </c>
      <c r="J22" s="58">
        <v>336.5</v>
      </c>
      <c r="K22" s="58">
        <v>244.2</v>
      </c>
    </row>
    <row r="23" spans="1:11" ht="12.75">
      <c r="A23" s="159" t="s">
        <v>150</v>
      </c>
      <c r="B23" s="159" t="s">
        <v>25</v>
      </c>
      <c r="C23" s="58">
        <v>519.5</v>
      </c>
      <c r="D23" s="58"/>
      <c r="E23" s="58">
        <v>583.1</v>
      </c>
      <c r="F23" s="58">
        <v>583.1</v>
      </c>
      <c r="G23" s="58">
        <v>624.4</v>
      </c>
      <c r="H23" s="58">
        <v>548.7</v>
      </c>
      <c r="I23" s="58">
        <v>573.5</v>
      </c>
      <c r="J23" s="58">
        <v>533.8</v>
      </c>
      <c r="K23" s="58">
        <v>398</v>
      </c>
    </row>
    <row r="24" spans="1:11" ht="12.75">
      <c r="A24" s="159" t="s">
        <v>44</v>
      </c>
      <c r="B24" s="159" t="s">
        <v>25</v>
      </c>
      <c r="C24" s="58">
        <v>287.9</v>
      </c>
      <c r="D24" s="58"/>
      <c r="E24" s="58">
        <v>290.4</v>
      </c>
      <c r="F24" s="58">
        <v>304.1</v>
      </c>
      <c r="G24" s="58">
        <v>264.5</v>
      </c>
      <c r="H24" s="58">
        <v>263.3</v>
      </c>
      <c r="I24" s="58">
        <v>200.9</v>
      </c>
      <c r="J24" s="58">
        <v>219.5</v>
      </c>
      <c r="K24" s="58">
        <v>181.7</v>
      </c>
    </row>
    <row r="25" spans="1:11" ht="12.75">
      <c r="A25" s="159" t="s">
        <v>48</v>
      </c>
      <c r="B25" s="159" t="s">
        <v>25</v>
      </c>
      <c r="C25" s="58">
        <v>27.8</v>
      </c>
      <c r="D25" s="58"/>
      <c r="E25" s="58">
        <v>24.4</v>
      </c>
      <c r="F25" s="58">
        <v>24.7</v>
      </c>
      <c r="G25" s="58">
        <v>20.7</v>
      </c>
      <c r="H25" s="58">
        <v>18.8</v>
      </c>
      <c r="I25" s="58">
        <v>15.6</v>
      </c>
      <c r="J25" s="58">
        <v>18.7</v>
      </c>
      <c r="K25" s="58">
        <v>13.3</v>
      </c>
    </row>
    <row r="26" spans="1:11" ht="12.75">
      <c r="A26" s="159" t="s">
        <v>48</v>
      </c>
      <c r="B26" s="159" t="s">
        <v>1</v>
      </c>
      <c r="C26" s="58">
        <v>9.7</v>
      </c>
      <c r="D26" s="58"/>
      <c r="E26" s="58">
        <v>8.4</v>
      </c>
      <c r="F26" s="58">
        <v>8.1</v>
      </c>
      <c r="G26" s="58">
        <v>7.8</v>
      </c>
      <c r="H26" s="58">
        <v>7.1</v>
      </c>
      <c r="I26" s="58">
        <v>7.8</v>
      </c>
      <c r="J26" s="58">
        <v>8.5</v>
      </c>
      <c r="K26" s="58">
        <v>7.3</v>
      </c>
    </row>
    <row r="27" spans="1:11" ht="12.75">
      <c r="A27" s="159"/>
      <c r="B27" s="159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2.75">
      <c r="A28" s="155"/>
      <c r="B28" s="155"/>
      <c r="C28" s="155" t="s">
        <v>139</v>
      </c>
      <c r="D28" s="155"/>
      <c r="E28" s="155" t="s">
        <v>139</v>
      </c>
      <c r="F28" s="155" t="s">
        <v>139</v>
      </c>
      <c r="G28" s="155" t="s">
        <v>139</v>
      </c>
      <c r="H28" s="155" t="s">
        <v>139</v>
      </c>
      <c r="I28" s="155" t="s">
        <v>139</v>
      </c>
      <c r="J28" s="155" t="s">
        <v>139</v>
      </c>
      <c r="K28" s="155" t="s">
        <v>139</v>
      </c>
    </row>
    <row r="29" spans="1:11" ht="12.75">
      <c r="A29" s="157" t="s">
        <v>14</v>
      </c>
      <c r="B29" s="158"/>
      <c r="C29" s="51" t="s">
        <v>141</v>
      </c>
      <c r="D29" s="51"/>
      <c r="E29" s="51" t="s">
        <v>142</v>
      </c>
      <c r="F29" s="51" t="s">
        <v>143</v>
      </c>
      <c r="G29" s="51" t="s">
        <v>144</v>
      </c>
      <c r="H29" s="51" t="s">
        <v>145</v>
      </c>
      <c r="I29" s="51" t="s">
        <v>146</v>
      </c>
      <c r="J29" s="51" t="s">
        <v>147</v>
      </c>
      <c r="K29" s="51" t="s">
        <v>148</v>
      </c>
    </row>
    <row r="30" spans="1:11" ht="12.75">
      <c r="A30" s="159" t="s">
        <v>149</v>
      </c>
      <c r="B30" s="159" t="s">
        <v>25</v>
      </c>
      <c r="C30" s="58">
        <v>125.9</v>
      </c>
      <c r="D30" s="58"/>
      <c r="E30" s="58">
        <v>107.4</v>
      </c>
      <c r="F30" s="58">
        <v>104.5</v>
      </c>
      <c r="G30" s="58">
        <v>115.1</v>
      </c>
      <c r="H30" s="58">
        <v>140.8</v>
      </c>
      <c r="I30" s="58">
        <v>110.8</v>
      </c>
      <c r="J30" s="58">
        <v>125.7</v>
      </c>
      <c r="K30" s="58">
        <v>90.8</v>
      </c>
    </row>
    <row r="31" spans="1:11" ht="12.75">
      <c r="A31" s="159" t="s">
        <v>150</v>
      </c>
      <c r="B31" s="159" t="s">
        <v>25</v>
      </c>
      <c r="C31" s="58">
        <v>540.9</v>
      </c>
      <c r="D31" s="58"/>
      <c r="E31" s="58">
        <v>499.6</v>
      </c>
      <c r="F31" s="58">
        <v>484.5</v>
      </c>
      <c r="G31" s="58">
        <v>479.2</v>
      </c>
      <c r="H31" s="58">
        <v>455</v>
      </c>
      <c r="I31" s="58">
        <v>414.4</v>
      </c>
      <c r="J31" s="58">
        <v>383.4</v>
      </c>
      <c r="K31" s="58">
        <v>335.7</v>
      </c>
    </row>
    <row r="32" spans="1:11" ht="12.75">
      <c r="A32" s="159" t="s">
        <v>44</v>
      </c>
      <c r="B32" s="159" t="s">
        <v>25</v>
      </c>
      <c r="C32" s="58">
        <v>102.7</v>
      </c>
      <c r="D32" s="58"/>
      <c r="E32" s="58">
        <v>90</v>
      </c>
      <c r="F32" s="58">
        <v>87.6</v>
      </c>
      <c r="G32" s="58">
        <v>88.4</v>
      </c>
      <c r="H32" s="58">
        <v>95.3</v>
      </c>
      <c r="I32" s="58">
        <v>77.4</v>
      </c>
      <c r="J32" s="58">
        <v>88.5</v>
      </c>
      <c r="K32" s="58">
        <v>78.2</v>
      </c>
    </row>
    <row r="33" spans="1:11" ht="12.75">
      <c r="A33" s="159" t="s">
        <v>48</v>
      </c>
      <c r="B33" s="159" t="s">
        <v>25</v>
      </c>
      <c r="C33" s="58">
        <v>8.4</v>
      </c>
      <c r="D33" s="58"/>
      <c r="E33" s="58">
        <v>6.9</v>
      </c>
      <c r="F33" s="58">
        <v>7.7</v>
      </c>
      <c r="G33" s="58">
        <v>4.5</v>
      </c>
      <c r="H33" s="58">
        <v>8.5</v>
      </c>
      <c r="I33" s="58">
        <v>6</v>
      </c>
      <c r="J33" s="58">
        <v>3.1</v>
      </c>
      <c r="K33" s="58">
        <v>3.3</v>
      </c>
    </row>
    <row r="34" spans="1:11" ht="12.75">
      <c r="A34" s="159" t="s">
        <v>48</v>
      </c>
      <c r="B34" s="159" t="s">
        <v>1</v>
      </c>
      <c r="C34" s="58">
        <v>8.2</v>
      </c>
      <c r="D34" s="58"/>
      <c r="E34" s="58">
        <v>7.7</v>
      </c>
      <c r="F34" s="58">
        <v>8.8</v>
      </c>
      <c r="G34" s="58">
        <v>5.1</v>
      </c>
      <c r="H34" s="58">
        <v>8.9</v>
      </c>
      <c r="I34" s="58">
        <v>7.8</v>
      </c>
      <c r="J34" s="58">
        <v>3.5</v>
      </c>
      <c r="K34" s="58">
        <v>4.2</v>
      </c>
    </row>
    <row r="35" spans="1:11" ht="12.7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1:11" ht="12.75">
      <c r="A36" s="161" t="s">
        <v>153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75" zoomScaleNormal="75" zoomScalePageLayoutView="0" workbookViewId="0" topLeftCell="A1">
      <selection activeCell="A28" sqref="A28"/>
    </sheetView>
  </sheetViews>
  <sheetFormatPr defaultColWidth="9.140625" defaultRowHeight="12.75"/>
  <cols>
    <col min="1" max="1" width="40.7109375" style="22" customWidth="1"/>
    <col min="2" max="2" width="10.8515625" style="22" customWidth="1"/>
    <col min="3" max="3" width="8.28125" style="85" customWidth="1"/>
    <col min="4" max="4" width="12.28125" style="20" customWidth="1"/>
    <col min="5" max="5" width="8.28125" style="85" customWidth="1"/>
    <col min="6" max="6" width="10.8515625" style="22" customWidth="1"/>
    <col min="7" max="7" width="8.28125" style="85" customWidth="1"/>
    <col min="8" max="16384" width="9.140625" style="22" customWidth="1"/>
  </cols>
  <sheetData>
    <row r="1" ht="15">
      <c r="A1" s="80" t="s">
        <v>43</v>
      </c>
    </row>
    <row r="2" spans="1:3" ht="15">
      <c r="A2" s="123" t="s">
        <v>135</v>
      </c>
      <c r="B2" s="21"/>
      <c r="C2" s="86"/>
    </row>
    <row r="4" spans="1:7" ht="15">
      <c r="A4" s="25" t="s">
        <v>25</v>
      </c>
      <c r="B4" s="78" t="s">
        <v>28</v>
      </c>
      <c r="C4" s="87" t="s">
        <v>1</v>
      </c>
      <c r="D4" s="78" t="s">
        <v>3</v>
      </c>
      <c r="E4" s="87" t="s">
        <v>1</v>
      </c>
      <c r="F4" s="89" t="s">
        <v>22</v>
      </c>
      <c r="G4" s="88" t="s">
        <v>1</v>
      </c>
    </row>
    <row r="5" spans="1:6" ht="15">
      <c r="A5" s="124" t="s">
        <v>44</v>
      </c>
      <c r="B5" s="20" t="s">
        <v>29</v>
      </c>
      <c r="D5" s="17" t="s">
        <v>36</v>
      </c>
      <c r="E5" s="82"/>
      <c r="F5" s="111">
        <v>1657.7</v>
      </c>
    </row>
    <row r="6" spans="1:6" ht="14.25">
      <c r="A6" s="125" t="s">
        <v>45</v>
      </c>
      <c r="B6" s="20" t="s">
        <v>30</v>
      </c>
      <c r="D6" s="17" t="s">
        <v>7</v>
      </c>
      <c r="E6" s="82"/>
      <c r="F6" s="17" t="s">
        <v>7</v>
      </c>
    </row>
    <row r="7" spans="1:6" ht="14.25">
      <c r="A7" s="125" t="s">
        <v>46</v>
      </c>
      <c r="B7" s="20" t="s">
        <v>31</v>
      </c>
      <c r="D7" s="17" t="s">
        <v>37</v>
      </c>
      <c r="E7" s="82"/>
      <c r="F7" s="111">
        <v>-1537.7</v>
      </c>
    </row>
    <row r="8" spans="1:7" ht="14.25">
      <c r="A8" s="114" t="s">
        <v>47</v>
      </c>
      <c r="B8" s="89" t="s">
        <v>32</v>
      </c>
      <c r="C8" s="88"/>
      <c r="D8" s="78" t="s">
        <v>4</v>
      </c>
      <c r="E8" s="91"/>
      <c r="F8" s="89" t="s">
        <v>20</v>
      </c>
      <c r="G8" s="88"/>
    </row>
    <row r="9" spans="1:7" ht="15">
      <c r="A9" s="124" t="s">
        <v>48</v>
      </c>
      <c r="B9" s="20">
        <f>+B5+B7+B8+B6</f>
        <v>194.80000000000018</v>
      </c>
      <c r="C9" s="81">
        <f>B9/B5*100</f>
        <v>8.26158870181094</v>
      </c>
      <c r="D9" s="17">
        <f>+D5+D7+D8</f>
        <v>123.90000000000009</v>
      </c>
      <c r="E9" s="81">
        <f>D9/D5*100</f>
        <v>6.519680067354246</v>
      </c>
      <c r="F9" s="20">
        <f>+F5+F7+F8</f>
        <v>84.6</v>
      </c>
      <c r="G9" s="83">
        <f>F9/F5*100</f>
        <v>5.103456596489111</v>
      </c>
    </row>
    <row r="10" spans="1:7" ht="14.25">
      <c r="A10" s="76" t="s">
        <v>49</v>
      </c>
      <c r="B10" s="20" t="s">
        <v>18</v>
      </c>
      <c r="C10" s="81"/>
      <c r="D10" s="17" t="s">
        <v>5</v>
      </c>
      <c r="E10" s="81"/>
      <c r="F10" s="20" t="s">
        <v>2</v>
      </c>
      <c r="G10" s="83"/>
    </row>
    <row r="11" spans="1:7" ht="14.25">
      <c r="A11" s="28" t="s">
        <v>50</v>
      </c>
      <c r="B11" s="89" t="s">
        <v>33</v>
      </c>
      <c r="C11" s="106"/>
      <c r="D11" s="78" t="s">
        <v>6</v>
      </c>
      <c r="E11" s="106"/>
      <c r="F11" s="89" t="s">
        <v>21</v>
      </c>
      <c r="G11" s="108"/>
    </row>
    <row r="12" spans="1:7" ht="15">
      <c r="A12" s="21" t="s">
        <v>51</v>
      </c>
      <c r="B12" s="14">
        <f>+B9+B10+B11</f>
        <v>191.00000000000017</v>
      </c>
      <c r="C12" s="81">
        <f>B12/B5*100</f>
        <v>8.10042834725816</v>
      </c>
      <c r="D12" s="17">
        <f>+D9+D10+D11</f>
        <v>113.20000000000009</v>
      </c>
      <c r="E12" s="81">
        <f>D12/D5*100</f>
        <v>5.956640707219537</v>
      </c>
      <c r="F12" s="20">
        <f>+F9+F10+F11</f>
        <v>72.1</v>
      </c>
      <c r="G12" s="83">
        <f>F12/F5*100</f>
        <v>4.349399770766724</v>
      </c>
    </row>
    <row r="13" spans="1:7" ht="14.25">
      <c r="A13" s="28" t="s">
        <v>52</v>
      </c>
      <c r="B13" s="89">
        <v>-54.4</v>
      </c>
      <c r="C13" s="106"/>
      <c r="D13" s="78">
        <v>-35.1</v>
      </c>
      <c r="E13" s="106"/>
      <c r="F13" s="89">
        <v>-19.6</v>
      </c>
      <c r="G13" s="108"/>
    </row>
    <row r="14" spans="1:7" ht="15.75" thickBot="1">
      <c r="A14" s="92" t="s">
        <v>53</v>
      </c>
      <c r="B14" s="93">
        <f>SUM(B12:B13)</f>
        <v>136.60000000000016</v>
      </c>
      <c r="C14" s="107">
        <f>B14/B5*100</f>
        <v>5.793290639976257</v>
      </c>
      <c r="D14" s="94">
        <f>SUM(D12:D13)</f>
        <v>78.10000000000008</v>
      </c>
      <c r="E14" s="107">
        <f>D14/D5*100</f>
        <v>4.109661123973904</v>
      </c>
      <c r="F14" s="93">
        <f>SUM(F12:F13)</f>
        <v>52.49999999999999</v>
      </c>
      <c r="G14" s="109">
        <f>F14/F5*100</f>
        <v>3.1670386680340226</v>
      </c>
    </row>
    <row r="15" spans="1:5" ht="15">
      <c r="A15" s="21"/>
      <c r="B15" s="95"/>
      <c r="C15" s="96"/>
      <c r="D15" s="17"/>
      <c r="E15" s="82"/>
    </row>
    <row r="16" spans="1:5" ht="15">
      <c r="A16" s="21" t="s">
        <v>54</v>
      </c>
      <c r="B16" s="95"/>
      <c r="C16" s="96"/>
      <c r="D16" s="17"/>
      <c r="E16" s="82"/>
    </row>
    <row r="17" spans="1:6" ht="14.25">
      <c r="A17" s="24" t="s">
        <v>55</v>
      </c>
      <c r="B17" s="20">
        <v>134.5</v>
      </c>
      <c r="C17" s="82"/>
      <c r="D17" s="17">
        <v>76.7</v>
      </c>
      <c r="E17" s="82"/>
      <c r="F17" s="20">
        <v>51.6</v>
      </c>
    </row>
    <row r="18" spans="1:6" ht="14.25">
      <c r="A18" s="24" t="s">
        <v>56</v>
      </c>
      <c r="B18" s="20">
        <v>2.1</v>
      </c>
      <c r="C18" s="82"/>
      <c r="D18" s="17">
        <v>1.4</v>
      </c>
      <c r="E18" s="82"/>
      <c r="F18" s="20">
        <v>0.9</v>
      </c>
    </row>
    <row r="19" spans="1:7" ht="15.75" thickBot="1">
      <c r="A19" s="30" t="s">
        <v>57</v>
      </c>
      <c r="B19" s="99">
        <f>SUM(B17:B18)</f>
        <v>136.6</v>
      </c>
      <c r="C19" s="100"/>
      <c r="D19" s="101">
        <f>SUM(D17:D18)</f>
        <v>78.10000000000001</v>
      </c>
      <c r="E19" s="100"/>
      <c r="F19" s="99">
        <f>SUM(F17:F18)</f>
        <v>52.5</v>
      </c>
      <c r="G19" s="100"/>
    </row>
    <row r="20" spans="1:7" ht="14.25">
      <c r="A20" s="24"/>
      <c r="B20" s="98"/>
      <c r="C20" s="82"/>
      <c r="D20" s="97"/>
      <c r="E20" s="82"/>
      <c r="F20" s="97"/>
      <c r="G20" s="82"/>
    </row>
    <row r="21" spans="1:8" ht="14.25">
      <c r="A21" s="24" t="s">
        <v>58</v>
      </c>
      <c r="B21" s="17">
        <v>2.11</v>
      </c>
      <c r="C21" s="90"/>
      <c r="D21" s="17" t="s">
        <v>38</v>
      </c>
      <c r="E21" s="90"/>
      <c r="F21" s="17">
        <v>0.81</v>
      </c>
      <c r="G21" s="90"/>
      <c r="H21" s="20"/>
    </row>
    <row r="22" spans="1:8" ht="14.25">
      <c r="A22" s="76" t="s">
        <v>59</v>
      </c>
      <c r="B22" s="17" t="s">
        <v>34</v>
      </c>
      <c r="C22" s="90"/>
      <c r="D22" s="17" t="s">
        <v>38</v>
      </c>
      <c r="E22" s="90"/>
      <c r="F22" s="75">
        <v>0.8</v>
      </c>
      <c r="G22" s="90"/>
      <c r="H22" s="20"/>
    </row>
    <row r="23" spans="1:8" ht="27.75" customHeight="1">
      <c r="A23" s="102" t="s">
        <v>88</v>
      </c>
      <c r="B23" s="17" t="s">
        <v>35</v>
      </c>
      <c r="C23" s="90"/>
      <c r="D23" s="17" t="s">
        <v>7</v>
      </c>
      <c r="E23" s="90"/>
      <c r="F23" s="17" t="s">
        <v>7</v>
      </c>
      <c r="G23" s="90"/>
      <c r="H23" s="20"/>
    </row>
    <row r="24" spans="2:7" ht="14.25">
      <c r="B24" s="24"/>
      <c r="C24" s="90"/>
      <c r="D24" s="24"/>
      <c r="E24" s="90"/>
      <c r="F24" s="24"/>
      <c r="G24" s="90"/>
    </row>
    <row r="25" spans="1:7" ht="18" customHeight="1">
      <c r="A25" s="103" t="s">
        <v>89</v>
      </c>
      <c r="B25" s="104"/>
      <c r="C25" s="82"/>
      <c r="D25" s="97"/>
      <c r="E25" s="82"/>
      <c r="F25" s="98"/>
      <c r="G25" s="82"/>
    </row>
    <row r="26" ht="14.25">
      <c r="A26" s="105" t="s">
        <v>90</v>
      </c>
    </row>
    <row r="30" spans="1:7" s="33" customFormat="1" ht="15">
      <c r="A30" s="123"/>
      <c r="C30" s="131"/>
      <c r="D30" s="137"/>
      <c r="E30" s="131"/>
      <c r="G30" s="131"/>
    </row>
    <row r="31" spans="3:7" s="33" customFormat="1" ht="14.25">
      <c r="C31" s="131"/>
      <c r="D31" s="137"/>
      <c r="E31" s="131"/>
      <c r="G31" s="131"/>
    </row>
    <row r="32" spans="1:7" s="33" customFormat="1" ht="15">
      <c r="A32" s="138"/>
      <c r="B32" s="77"/>
      <c r="C32" s="131"/>
      <c r="D32" s="137"/>
      <c r="E32" s="131"/>
      <c r="F32" s="126"/>
      <c r="G32" s="127"/>
    </row>
    <row r="33" spans="1:7" s="33" customFormat="1" ht="15">
      <c r="A33" s="124"/>
      <c r="B33" s="137"/>
      <c r="C33" s="137"/>
      <c r="D33" s="137"/>
      <c r="E33" s="131"/>
      <c r="F33" s="128"/>
      <c r="G33" s="127"/>
    </row>
    <row r="34" spans="1:7" s="33" customFormat="1" ht="14.25">
      <c r="A34" s="125"/>
      <c r="B34" s="137"/>
      <c r="C34" s="137"/>
      <c r="D34" s="137"/>
      <c r="E34" s="131"/>
      <c r="F34" s="126"/>
      <c r="G34" s="127"/>
    </row>
    <row r="35" spans="1:7" s="33" customFormat="1" ht="14.25">
      <c r="A35" s="125"/>
      <c r="B35" s="137"/>
      <c r="C35" s="137"/>
      <c r="D35" s="137"/>
      <c r="E35" s="131"/>
      <c r="F35" s="128"/>
      <c r="G35" s="127"/>
    </row>
    <row r="36" spans="1:7" s="33" customFormat="1" ht="14.25">
      <c r="A36" s="125"/>
      <c r="B36" s="137"/>
      <c r="C36" s="137"/>
      <c r="D36" s="137"/>
      <c r="E36" s="131"/>
      <c r="F36" s="126"/>
      <c r="G36" s="127"/>
    </row>
    <row r="37" spans="1:7" s="33" customFormat="1" ht="15">
      <c r="A37" s="124"/>
      <c r="B37" s="137"/>
      <c r="C37" s="139"/>
      <c r="D37" s="137"/>
      <c r="E37" s="140"/>
      <c r="F37" s="126"/>
      <c r="G37" s="129"/>
    </row>
    <row r="38" spans="1:7" s="33" customFormat="1" ht="14.25">
      <c r="A38" s="141"/>
      <c r="B38" s="137"/>
      <c r="C38" s="137"/>
      <c r="D38" s="137"/>
      <c r="E38" s="131"/>
      <c r="F38" s="126"/>
      <c r="G38" s="127"/>
    </row>
    <row r="39" spans="1:7" s="33" customFormat="1" ht="14.25">
      <c r="A39" s="31"/>
      <c r="B39" s="137"/>
      <c r="C39" s="137"/>
      <c r="D39" s="137"/>
      <c r="E39" s="131"/>
      <c r="F39" s="126"/>
      <c r="G39" s="127"/>
    </row>
    <row r="40" spans="1:7" s="33" customFormat="1" ht="15">
      <c r="A40" s="138"/>
      <c r="B40" s="142"/>
      <c r="C40" s="139"/>
      <c r="D40" s="137"/>
      <c r="E40" s="140"/>
      <c r="F40" s="126"/>
      <c r="G40" s="129"/>
    </row>
    <row r="41" spans="1:7" s="33" customFormat="1" ht="14.25">
      <c r="A41" s="31"/>
      <c r="B41" s="137"/>
      <c r="C41" s="137"/>
      <c r="D41" s="137"/>
      <c r="E41" s="131"/>
      <c r="F41" s="126"/>
      <c r="G41" s="127"/>
    </row>
    <row r="42" spans="1:7" s="33" customFormat="1" ht="15">
      <c r="A42" s="138"/>
      <c r="B42" s="137"/>
      <c r="C42" s="140"/>
      <c r="D42" s="142"/>
      <c r="E42" s="140"/>
      <c r="F42" s="126"/>
      <c r="G42" s="129"/>
    </row>
    <row r="43" spans="1:7" s="33" customFormat="1" ht="15">
      <c r="A43" s="138"/>
      <c r="B43" s="143"/>
      <c r="C43" s="143"/>
      <c r="D43" s="137"/>
      <c r="E43" s="131"/>
      <c r="F43" s="130"/>
      <c r="G43" s="131"/>
    </row>
    <row r="44" spans="1:7" s="33" customFormat="1" ht="15">
      <c r="A44" s="138"/>
      <c r="B44" s="143"/>
      <c r="C44" s="143"/>
      <c r="D44" s="137"/>
      <c r="E44" s="131"/>
      <c r="F44" s="130"/>
      <c r="G44" s="131"/>
    </row>
    <row r="45" spans="1:7" s="33" customFormat="1" ht="14.25">
      <c r="A45" s="31"/>
      <c r="B45" s="137"/>
      <c r="C45" s="137"/>
      <c r="D45" s="142"/>
      <c r="E45" s="131"/>
      <c r="F45" s="126"/>
      <c r="G45" s="131"/>
    </row>
    <row r="46" spans="1:7" s="33" customFormat="1" ht="14.25">
      <c r="A46" s="31"/>
      <c r="B46" s="137"/>
      <c r="C46" s="137"/>
      <c r="D46" s="137"/>
      <c r="E46" s="131"/>
      <c r="F46" s="126"/>
      <c r="G46" s="131"/>
    </row>
    <row r="47" spans="1:7" s="33" customFormat="1" ht="15">
      <c r="A47" s="138"/>
      <c r="B47" s="137"/>
      <c r="C47" s="137"/>
      <c r="D47" s="142"/>
      <c r="E47" s="131"/>
      <c r="F47" s="126"/>
      <c r="G47" s="131"/>
    </row>
    <row r="48" spans="1:7" s="33" customFormat="1" ht="14.25">
      <c r="A48" s="31"/>
      <c r="B48" s="130"/>
      <c r="C48" s="130"/>
      <c r="D48" s="137"/>
      <c r="E48" s="131"/>
      <c r="F48" s="126"/>
      <c r="G48" s="131"/>
    </row>
    <row r="49" spans="1:7" s="33" customFormat="1" ht="14.25">
      <c r="A49" s="31"/>
      <c r="B49" s="77"/>
      <c r="C49" s="77"/>
      <c r="D49" s="137"/>
      <c r="E49" s="131"/>
      <c r="F49" s="126"/>
      <c r="G49" s="131"/>
    </row>
    <row r="50" spans="1:7" s="33" customFormat="1" ht="14.25">
      <c r="A50" s="141"/>
      <c r="B50" s="77"/>
      <c r="C50" s="77"/>
      <c r="D50" s="137"/>
      <c r="E50" s="131"/>
      <c r="F50" s="132"/>
      <c r="G50" s="131"/>
    </row>
    <row r="51" spans="1:7" s="33" customFormat="1" ht="14.25">
      <c r="A51" s="144"/>
      <c r="B51" s="77"/>
      <c r="C51" s="77"/>
      <c r="D51" s="137"/>
      <c r="E51" s="131"/>
      <c r="F51" s="126"/>
      <c r="G51" s="131"/>
    </row>
    <row r="52" spans="1:7" s="33" customFormat="1" ht="14.25">
      <c r="A52" s="145"/>
      <c r="B52" s="77"/>
      <c r="C52" s="77"/>
      <c r="D52" s="126"/>
      <c r="E52" s="127"/>
      <c r="F52" s="126"/>
      <c r="G52" s="131"/>
    </row>
    <row r="53" spans="1:7" s="33" customFormat="1" ht="14.25">
      <c r="A53" s="146"/>
      <c r="C53" s="131"/>
      <c r="D53" s="137"/>
      <c r="E53" s="131"/>
      <c r="G53" s="131"/>
    </row>
    <row r="54" spans="1:7" s="33" customFormat="1" ht="14.25">
      <c r="A54" s="147"/>
      <c r="C54" s="131"/>
      <c r="D54" s="137"/>
      <c r="E54" s="131"/>
      <c r="G54" s="131"/>
    </row>
  </sheetData>
  <sheetProtection/>
  <printOptions/>
  <pageMargins left="0.1968503937007874" right="0.2755905511811024" top="0.3937007874015748" bottom="0.15748031496062992" header="0.2362204724409449" footer="0.2755905511811024"/>
  <pageSetup fitToHeight="0" horizontalDpi="600" verticalDpi="600" orientation="landscape" paperSize="9" scale="65" r:id="rId1"/>
  <headerFooter alignWithMargins="0">
    <oddHeader>&amp;R&amp;D&amp;F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54.140625" style="22" customWidth="1"/>
    <col min="2" max="4" width="11.7109375" style="22" customWidth="1"/>
    <col min="5" max="16384" width="9.140625" style="22" customWidth="1"/>
  </cols>
  <sheetData>
    <row r="1" ht="15">
      <c r="A1" s="80" t="s">
        <v>43</v>
      </c>
    </row>
    <row r="2" ht="15">
      <c r="A2" s="21" t="s">
        <v>136</v>
      </c>
    </row>
    <row r="4" spans="1:3" ht="15">
      <c r="A4" s="21" t="s">
        <v>60</v>
      </c>
      <c r="B4" s="21"/>
      <c r="C4" s="23"/>
    </row>
    <row r="5" spans="1:4" ht="15">
      <c r="A5" s="25" t="s">
        <v>25</v>
      </c>
      <c r="B5" s="67">
        <v>38717</v>
      </c>
      <c r="C5" s="67">
        <v>38352</v>
      </c>
      <c r="D5" s="67">
        <v>37986</v>
      </c>
    </row>
    <row r="6" spans="1:4" ht="15">
      <c r="A6" s="26" t="s">
        <v>61</v>
      </c>
      <c r="B6" s="26"/>
      <c r="C6" s="17"/>
      <c r="D6" s="17"/>
    </row>
    <row r="7" spans="1:4" s="27" customFormat="1" ht="14.25">
      <c r="A7" s="24" t="s">
        <v>62</v>
      </c>
      <c r="B7" s="17">
        <f>440.7+46.4</f>
        <v>487.09999999999997</v>
      </c>
      <c r="C7" s="17">
        <f>435+44.5</f>
        <v>479.5</v>
      </c>
      <c r="D7" s="17">
        <f>519.6-41.1</f>
        <v>478.5</v>
      </c>
    </row>
    <row r="8" spans="1:4" s="27" customFormat="1" ht="14.25">
      <c r="A8" s="24" t="s">
        <v>63</v>
      </c>
      <c r="B8" s="17">
        <v>196.3</v>
      </c>
      <c r="C8" s="17">
        <v>175.7</v>
      </c>
      <c r="D8" s="17">
        <v>179.3</v>
      </c>
    </row>
    <row r="9" spans="1:4" s="27" customFormat="1" ht="14.25">
      <c r="A9" s="24" t="s">
        <v>64</v>
      </c>
      <c r="B9" s="15">
        <v>0.9</v>
      </c>
      <c r="C9" s="17">
        <v>0.3</v>
      </c>
      <c r="D9" s="17">
        <v>7.6</v>
      </c>
    </row>
    <row r="10" spans="1:4" ht="14.25">
      <c r="A10" s="24" t="s">
        <v>66</v>
      </c>
      <c r="B10" s="17" t="s">
        <v>7</v>
      </c>
      <c r="C10" s="17" t="s">
        <v>7</v>
      </c>
      <c r="D10" s="17" t="s">
        <v>7</v>
      </c>
    </row>
    <row r="11" spans="1:4" s="33" customFormat="1" ht="14.25">
      <c r="A11" s="31" t="s">
        <v>65</v>
      </c>
      <c r="B11" s="77">
        <f>1.6+1.1</f>
        <v>2.7</v>
      </c>
      <c r="C11" s="77">
        <v>64.8</v>
      </c>
      <c r="D11" s="77">
        <v>52.6</v>
      </c>
    </row>
    <row r="12" spans="1:4" s="27" customFormat="1" ht="14.25">
      <c r="A12" s="28" t="s">
        <v>67</v>
      </c>
      <c r="B12" s="78">
        <v>52.3</v>
      </c>
      <c r="C12" s="78">
        <v>49.3</v>
      </c>
      <c r="D12" s="78">
        <f>28.9+21.7</f>
        <v>50.599999999999994</v>
      </c>
    </row>
    <row r="13" spans="1:4" ht="15">
      <c r="A13" s="26" t="s">
        <v>68</v>
      </c>
      <c r="B13" s="77">
        <f>SUM(B7:B12)</f>
        <v>739.3</v>
      </c>
      <c r="C13" s="77">
        <f>SUM(C7:C12)</f>
        <v>769.5999999999999</v>
      </c>
      <c r="D13" s="77">
        <f>SUM(D7:D12)</f>
        <v>768.6</v>
      </c>
    </row>
    <row r="14" spans="1:4" ht="14.25">
      <c r="A14" s="24"/>
      <c r="B14" s="17"/>
      <c r="C14" s="17"/>
      <c r="D14" s="24"/>
    </row>
    <row r="15" spans="1:4" ht="15">
      <c r="A15" s="21" t="s">
        <v>69</v>
      </c>
      <c r="B15" s="17"/>
      <c r="C15" s="17"/>
      <c r="D15" s="24"/>
    </row>
    <row r="16" spans="1:4" ht="14.25">
      <c r="A16" s="24" t="s">
        <v>70</v>
      </c>
      <c r="B16" s="17">
        <v>464.4</v>
      </c>
      <c r="C16" s="17">
        <v>381.8</v>
      </c>
      <c r="D16" s="17">
        <v>307.9</v>
      </c>
    </row>
    <row r="17" spans="1:4" ht="14.25">
      <c r="A17" s="24" t="s">
        <v>64</v>
      </c>
      <c r="B17" s="17">
        <v>0.3</v>
      </c>
      <c r="C17" s="17">
        <v>0.6</v>
      </c>
      <c r="D17" s="17">
        <v>0.6</v>
      </c>
    </row>
    <row r="18" spans="1:4" ht="14.25">
      <c r="A18" s="24" t="s">
        <v>71</v>
      </c>
      <c r="B18" s="15">
        <f>453.8+8.2</f>
        <v>462</v>
      </c>
      <c r="C18" s="17">
        <v>440.8</v>
      </c>
      <c r="D18" s="17">
        <f>404.4-21.7</f>
        <v>382.7</v>
      </c>
    </row>
    <row r="19" spans="1:4" ht="14.25">
      <c r="A19" s="29" t="s">
        <v>72</v>
      </c>
      <c r="B19" s="78">
        <v>114.5</v>
      </c>
      <c r="C19" s="78">
        <v>46.3</v>
      </c>
      <c r="D19" s="78">
        <v>32.5</v>
      </c>
    </row>
    <row r="20" spans="1:4" ht="15">
      <c r="A20" s="21" t="s">
        <v>73</v>
      </c>
      <c r="B20" s="18">
        <f>SUM(B16:B19)</f>
        <v>1041.2</v>
      </c>
      <c r="C20" s="17">
        <f>SUM(C16:C19)</f>
        <v>869.5</v>
      </c>
      <c r="D20" s="17">
        <f>SUM(D16:D19)</f>
        <v>723.7</v>
      </c>
    </row>
    <row r="21" spans="1:4" ht="15">
      <c r="A21" s="21"/>
      <c r="B21" s="78"/>
      <c r="C21" s="78"/>
      <c r="D21" s="78"/>
    </row>
    <row r="22" spans="1:4" ht="15.75" thickBot="1">
      <c r="A22" s="30" t="s">
        <v>74</v>
      </c>
      <c r="B22" s="16">
        <f>B13+B20</f>
        <v>1780.5</v>
      </c>
      <c r="C22" s="16">
        <f>C13+C20</f>
        <v>1639.1</v>
      </c>
      <c r="D22" s="16">
        <f>D13+D20</f>
        <v>1492.3000000000002</v>
      </c>
    </row>
    <row r="23" spans="1:4" ht="15">
      <c r="A23" s="21"/>
      <c r="B23" s="21"/>
      <c r="C23" s="21"/>
      <c r="D23" s="24"/>
    </row>
    <row r="24" spans="1:4" ht="15">
      <c r="A24" s="21"/>
      <c r="B24" s="21"/>
      <c r="C24" s="21"/>
      <c r="D24" s="24"/>
    </row>
    <row r="25" spans="1:4" ht="15">
      <c r="A25" s="21" t="s">
        <v>75</v>
      </c>
      <c r="B25" s="21"/>
      <c r="C25" s="21"/>
      <c r="D25" s="24"/>
    </row>
    <row r="26" spans="1:4" ht="15">
      <c r="A26" s="25" t="s">
        <v>26</v>
      </c>
      <c r="B26" s="67">
        <v>38717</v>
      </c>
      <c r="C26" s="67">
        <v>38352</v>
      </c>
      <c r="D26" s="67">
        <v>37986</v>
      </c>
    </row>
    <row r="27" spans="1:4" ht="15">
      <c r="A27" s="21" t="s">
        <v>76</v>
      </c>
      <c r="B27" s="17">
        <v>767.2</v>
      </c>
      <c r="C27" s="15">
        <v>654</v>
      </c>
      <c r="D27" s="17">
        <v>585.5</v>
      </c>
    </row>
    <row r="28" spans="1:4" ht="14.25">
      <c r="A28" s="24"/>
      <c r="B28" s="17"/>
      <c r="C28" s="17"/>
      <c r="D28" s="17"/>
    </row>
    <row r="29" spans="1:4" ht="15">
      <c r="A29" s="21" t="s">
        <v>77</v>
      </c>
      <c r="B29" s="17"/>
      <c r="C29" s="17"/>
      <c r="D29" s="17"/>
    </row>
    <row r="30" spans="1:4" ht="14.25">
      <c r="A30" s="24" t="s">
        <v>78</v>
      </c>
      <c r="B30" s="17">
        <v>197.1</v>
      </c>
      <c r="C30" s="17">
        <v>135.8</v>
      </c>
      <c r="D30" s="17">
        <v>210.4</v>
      </c>
    </row>
    <row r="31" spans="1:4" ht="14.25">
      <c r="A31" s="24" t="s">
        <v>79</v>
      </c>
      <c r="B31" s="17">
        <v>18.5</v>
      </c>
      <c r="C31" s="17">
        <v>22.6</v>
      </c>
      <c r="D31" s="17">
        <v>19.9</v>
      </c>
    </row>
    <row r="32" spans="1:4" ht="14.25">
      <c r="A32" s="31" t="s">
        <v>80</v>
      </c>
      <c r="B32" s="17">
        <v>18.2</v>
      </c>
      <c r="C32" s="17">
        <v>6.3</v>
      </c>
      <c r="D32" s="17">
        <f>9.2+0.3</f>
        <v>9.5</v>
      </c>
    </row>
    <row r="33" spans="1:4" ht="14.25">
      <c r="A33" s="28" t="s">
        <v>81</v>
      </c>
      <c r="B33" s="78">
        <f>35.1+12.1</f>
        <v>47.2</v>
      </c>
      <c r="C33" s="78">
        <v>42.6</v>
      </c>
      <c r="D33" s="78">
        <v>41.9</v>
      </c>
    </row>
    <row r="34" spans="1:4" ht="15">
      <c r="A34" s="21" t="s">
        <v>82</v>
      </c>
      <c r="B34" s="15">
        <f>SUM(B30:B33)</f>
        <v>281</v>
      </c>
      <c r="C34" s="17">
        <f>SUM(C30:C33)</f>
        <v>207.3</v>
      </c>
      <c r="D34" s="17">
        <f>SUM(D30:D33)</f>
        <v>281.7</v>
      </c>
    </row>
    <row r="35" spans="1:4" ht="15">
      <c r="A35" s="21"/>
      <c r="B35" s="17"/>
      <c r="C35" s="17"/>
      <c r="D35" s="17"/>
    </row>
    <row r="36" spans="1:4" ht="15">
      <c r="A36" s="21" t="s">
        <v>83</v>
      </c>
      <c r="B36" s="17"/>
      <c r="C36" s="17"/>
      <c r="D36" s="17"/>
    </row>
    <row r="37" spans="1:4" ht="14.25">
      <c r="A37" s="24" t="s">
        <v>78</v>
      </c>
      <c r="B37" s="17">
        <f>21.8+17.3</f>
        <v>39.1</v>
      </c>
      <c r="C37" s="17">
        <v>192.8</v>
      </c>
      <c r="D37" s="17">
        <v>191.4</v>
      </c>
    </row>
    <row r="38" spans="1:4" ht="14.25">
      <c r="A38" s="24" t="s">
        <v>80</v>
      </c>
      <c r="B38" s="17">
        <v>45.9</v>
      </c>
      <c r="C38" s="15">
        <v>34</v>
      </c>
      <c r="D38" s="15">
        <f>18.6+9.4</f>
        <v>28</v>
      </c>
    </row>
    <row r="39" spans="1:4" ht="14.25">
      <c r="A39" s="28" t="s">
        <v>84</v>
      </c>
      <c r="B39" s="78">
        <f>628.9+18.4</f>
        <v>647.3</v>
      </c>
      <c r="C39" s="19">
        <v>551</v>
      </c>
      <c r="D39" s="78">
        <f>415.4-9.7</f>
        <v>405.7</v>
      </c>
    </row>
    <row r="40" spans="1:4" ht="15">
      <c r="A40" s="21" t="s">
        <v>85</v>
      </c>
      <c r="B40" s="17">
        <f>SUM(B37:B39)</f>
        <v>732.3</v>
      </c>
      <c r="C40" s="17">
        <f>SUM(C37:C39)</f>
        <v>777.8</v>
      </c>
      <c r="D40" s="17">
        <f>SUM(D37:D39)</f>
        <v>625.1</v>
      </c>
    </row>
    <row r="41" spans="1:4" ht="15">
      <c r="A41" s="21"/>
      <c r="B41" s="78"/>
      <c r="C41" s="78"/>
      <c r="D41" s="78"/>
    </row>
    <row r="42" spans="1:4" ht="15.75" thickBot="1">
      <c r="A42" s="30" t="s">
        <v>86</v>
      </c>
      <c r="B42" s="16">
        <f>B27+B34+B40</f>
        <v>1780.5</v>
      </c>
      <c r="C42" s="16">
        <f>C27+C34+C40</f>
        <v>1639.1</v>
      </c>
      <c r="D42" s="16">
        <f>D27+D34+D40</f>
        <v>1492.3000000000002</v>
      </c>
    </row>
    <row r="44" ht="14.25">
      <c r="A44" s="22" t="s">
        <v>87</v>
      </c>
    </row>
  </sheetData>
  <sheetProtection/>
  <printOptions/>
  <pageMargins left="0.18" right="0.26" top="0.64" bottom="1" header="0.4921259845" footer="0.4921259845"/>
  <pageSetup fitToHeight="23" fitToWidth="1" horizontalDpi="600" verticalDpi="600" orientation="landscape" paperSize="9" scale="96" r:id="rId1"/>
  <headerFooter alignWithMargins="0">
    <oddHeader>&amp;R&amp;D&amp;F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39.8515625" style="4" customWidth="1"/>
    <col min="2" max="2" width="13.00390625" style="4" customWidth="1"/>
    <col min="3" max="3" width="11.140625" style="4" customWidth="1"/>
    <col min="4" max="4" width="12.28125" style="4" customWidth="1"/>
    <col min="5" max="5" width="10.7109375" style="4" customWidth="1"/>
    <col min="6" max="6" width="9.140625" style="4" customWidth="1"/>
    <col min="7" max="7" width="15.421875" style="4" customWidth="1"/>
    <col min="8" max="16384" width="9.140625" style="4" customWidth="1"/>
  </cols>
  <sheetData>
    <row r="1" ht="15">
      <c r="A1" s="3" t="s">
        <v>43</v>
      </c>
    </row>
    <row r="2" spans="1:6" ht="15">
      <c r="A2" s="3" t="s">
        <v>137</v>
      </c>
      <c r="B2" s="2"/>
      <c r="C2" s="2"/>
      <c r="D2" s="2"/>
      <c r="E2" s="2"/>
      <c r="F2" s="2"/>
    </row>
    <row r="3" spans="1:6" ht="14.25">
      <c r="A3" s="2"/>
      <c r="B3" s="2"/>
      <c r="C3" s="2"/>
      <c r="D3" s="2"/>
      <c r="E3" s="2"/>
      <c r="F3" s="2"/>
    </row>
    <row r="4" spans="1:6" ht="15">
      <c r="A4" s="113" t="s">
        <v>25</v>
      </c>
      <c r="B4" s="113"/>
      <c r="C4" s="7" t="s">
        <v>28</v>
      </c>
      <c r="D4" s="7" t="s">
        <v>10</v>
      </c>
      <c r="E4" s="7" t="s">
        <v>22</v>
      </c>
      <c r="F4" s="2"/>
    </row>
    <row r="5" spans="1:6" ht="14.25">
      <c r="A5" s="4" t="s">
        <v>48</v>
      </c>
      <c r="C5" s="9">
        <v>194.8</v>
      </c>
      <c r="D5" s="9">
        <v>123.9</v>
      </c>
      <c r="E5" s="9">
        <v>84.6</v>
      </c>
      <c r="F5" s="2"/>
    </row>
    <row r="6" spans="1:6" ht="14.25">
      <c r="A6" s="4" t="s">
        <v>45</v>
      </c>
      <c r="C6" s="9">
        <v>-15.4</v>
      </c>
      <c r="D6" s="9" t="s">
        <v>7</v>
      </c>
      <c r="E6" s="9" t="s">
        <v>7</v>
      </c>
      <c r="F6" s="2"/>
    </row>
    <row r="7" spans="1:6" ht="14.25">
      <c r="A7" s="4" t="s">
        <v>91</v>
      </c>
      <c r="C7" s="9">
        <v>-23.2</v>
      </c>
      <c r="D7" s="9">
        <v>1.1</v>
      </c>
      <c r="E7" s="9">
        <v>26.6</v>
      </c>
      <c r="F7" s="2"/>
    </row>
    <row r="8" spans="1:6" ht="14.25">
      <c r="A8" s="114" t="s">
        <v>47</v>
      </c>
      <c r="B8" s="114"/>
      <c r="C8" s="115">
        <v>37.9</v>
      </c>
      <c r="D8" s="115">
        <v>32.5</v>
      </c>
      <c r="E8" s="115">
        <v>35.4</v>
      </c>
      <c r="F8" s="2"/>
    </row>
    <row r="9" spans="1:6" ht="15">
      <c r="A9" s="152" t="s">
        <v>92</v>
      </c>
      <c r="B9" s="152"/>
      <c r="C9" s="116">
        <f>SUM(C5:C8)</f>
        <v>194.10000000000002</v>
      </c>
      <c r="D9" s="116">
        <f>SUM(D5:D8)</f>
        <v>157.5</v>
      </c>
      <c r="E9" s="122">
        <f>SUM(E5:E8)</f>
        <v>146.6</v>
      </c>
      <c r="F9" s="2"/>
    </row>
    <row r="10" spans="3:6" ht="14.25">
      <c r="C10" s="9"/>
      <c r="D10" s="9"/>
      <c r="E10" s="9"/>
      <c r="F10" s="2"/>
    </row>
    <row r="11" spans="1:6" ht="14.25">
      <c r="A11" s="114" t="s">
        <v>93</v>
      </c>
      <c r="B11" s="114"/>
      <c r="C11" s="115">
        <v>-38.7</v>
      </c>
      <c r="D11" s="115">
        <v>-34.8</v>
      </c>
      <c r="E11" s="115">
        <v>-27.8</v>
      </c>
      <c r="F11" s="2"/>
    </row>
    <row r="12" spans="1:6" s="3" customFormat="1" ht="15.75" thickBot="1">
      <c r="A12" s="117" t="s">
        <v>94</v>
      </c>
      <c r="B12" s="117"/>
      <c r="C12" s="118">
        <f>SUM(C9:C11)</f>
        <v>155.40000000000003</v>
      </c>
      <c r="D12" s="110">
        <f>SUM(D9:D11)</f>
        <v>122.7</v>
      </c>
      <c r="E12" s="118">
        <f>SUM(E9:E11)</f>
        <v>118.8</v>
      </c>
      <c r="F12" s="41"/>
    </row>
    <row r="13" spans="3:6" ht="14.25">
      <c r="C13" s="9"/>
      <c r="D13" s="9"/>
      <c r="E13" s="9"/>
      <c r="F13" s="2"/>
    </row>
    <row r="14" spans="1:6" ht="14.25">
      <c r="A14" s="4" t="s">
        <v>95</v>
      </c>
      <c r="C14" s="9">
        <v>81.7</v>
      </c>
      <c r="D14" s="9"/>
      <c r="E14" s="9"/>
      <c r="F14" s="2"/>
    </row>
    <row r="15" spans="1:6" ht="14.25">
      <c r="A15" s="114" t="s">
        <v>99</v>
      </c>
      <c r="B15" s="114"/>
      <c r="C15" s="121">
        <f>-40.2-32.9+9.7+0.4</f>
        <v>-62.99999999999999</v>
      </c>
      <c r="D15" s="121">
        <v>-43</v>
      </c>
      <c r="E15" s="115">
        <v>-32.3</v>
      </c>
      <c r="F15" s="2"/>
    </row>
    <row r="16" spans="1:6" s="3" customFormat="1" ht="15">
      <c r="A16" s="3" t="s">
        <v>96</v>
      </c>
      <c r="C16" s="9">
        <f>+C14+C15</f>
        <v>18.70000000000001</v>
      </c>
      <c r="D16" s="14">
        <f>+D14+D15</f>
        <v>-43</v>
      </c>
      <c r="E16" s="9">
        <f>+E14+E15</f>
        <v>-32.3</v>
      </c>
      <c r="F16" s="41"/>
    </row>
    <row r="17" spans="3:6" ht="14.25">
      <c r="C17" s="9"/>
      <c r="D17" s="9"/>
      <c r="E17" s="9"/>
      <c r="F17" s="2"/>
    </row>
    <row r="18" spans="1:6" ht="14.25">
      <c r="A18" s="4" t="s">
        <v>97</v>
      </c>
      <c r="C18" s="14">
        <v>-5</v>
      </c>
      <c r="D18" s="9" t="s">
        <v>7</v>
      </c>
      <c r="E18" s="9" t="s">
        <v>7</v>
      </c>
      <c r="F18" s="2"/>
    </row>
    <row r="19" spans="1:6" ht="14.25">
      <c r="A19" s="4" t="s">
        <v>98</v>
      </c>
      <c r="C19" s="9">
        <v>1.4</v>
      </c>
      <c r="D19" s="9" t="s">
        <v>7</v>
      </c>
      <c r="E19" s="9" t="s">
        <v>7</v>
      </c>
      <c r="F19" s="2"/>
    </row>
    <row r="20" spans="1:6" ht="14.25">
      <c r="A20" s="4" t="s">
        <v>100</v>
      </c>
      <c r="C20" s="9">
        <v>-0.2</v>
      </c>
      <c r="D20" s="9" t="s">
        <v>7</v>
      </c>
      <c r="E20" s="9" t="s">
        <v>7</v>
      </c>
      <c r="F20" s="2"/>
    </row>
    <row r="21" spans="1:6" ht="14.25">
      <c r="A21" s="114" t="s">
        <v>101</v>
      </c>
      <c r="B21" s="114"/>
      <c r="C21" s="115">
        <f>-92.7-9.4</f>
        <v>-102.10000000000001</v>
      </c>
      <c r="D21" s="115">
        <f>-33.4-32.5</f>
        <v>-65.9</v>
      </c>
      <c r="E21" s="121">
        <f>-54-17.7</f>
        <v>-71.7</v>
      </c>
      <c r="F21" s="2"/>
    </row>
    <row r="22" spans="1:6" s="3" customFormat="1" ht="15">
      <c r="A22" s="3" t="s">
        <v>102</v>
      </c>
      <c r="C22" s="9">
        <f>SUM(C18:C21)</f>
        <v>-105.9</v>
      </c>
      <c r="D22" s="9">
        <f>SUM(D18:D21)</f>
        <v>-65.9</v>
      </c>
      <c r="E22" s="14">
        <f>SUM(E18:E21)</f>
        <v>-71.7</v>
      </c>
      <c r="F22" s="41"/>
    </row>
    <row r="23" spans="3:6" ht="14.25">
      <c r="C23" s="9"/>
      <c r="D23" s="9"/>
      <c r="E23" s="9"/>
      <c r="F23" s="2"/>
    </row>
    <row r="24" spans="1:6" ht="15.75" thickBot="1">
      <c r="A24" s="119" t="s">
        <v>103</v>
      </c>
      <c r="B24" s="119"/>
      <c r="C24" s="120">
        <f>+C12+C16+C22</f>
        <v>68.20000000000005</v>
      </c>
      <c r="D24" s="120">
        <f>+D12+D16+D22</f>
        <v>13.799999999999997</v>
      </c>
      <c r="E24" s="120">
        <f>+E12+E16+E22</f>
        <v>14.799999999999997</v>
      </c>
      <c r="F24" s="2"/>
    </row>
    <row r="25" spans="3:6" ht="14.25">
      <c r="C25" s="9"/>
      <c r="D25" s="9"/>
      <c r="E25" s="9"/>
      <c r="F25" s="2"/>
    </row>
    <row r="26" spans="1:6" ht="14.25">
      <c r="A26" s="4" t="s">
        <v>104</v>
      </c>
      <c r="C26" s="9">
        <v>46.3</v>
      </c>
      <c r="D26" s="9">
        <v>32.5</v>
      </c>
      <c r="E26" s="9">
        <f>17+0.7</f>
        <v>17.7</v>
      </c>
      <c r="F26" s="2"/>
    </row>
    <row r="27" spans="1:6" ht="15.75" thickBot="1">
      <c r="A27" s="119" t="s">
        <v>105</v>
      </c>
      <c r="B27" s="119"/>
      <c r="C27" s="120">
        <f>+C24+C26</f>
        <v>114.50000000000004</v>
      </c>
      <c r="D27" s="120">
        <f>+D24+D26</f>
        <v>46.3</v>
      </c>
      <c r="E27" s="112">
        <f>+E24+E26</f>
        <v>32.5</v>
      </c>
      <c r="F27" s="2"/>
    </row>
    <row r="28" spans="1:6" ht="14.25">
      <c r="A28" s="2"/>
      <c r="B28" s="2"/>
      <c r="C28" s="2"/>
      <c r="D28" s="2"/>
      <c r="E28" s="2"/>
      <c r="F28" s="2"/>
    </row>
    <row r="29" spans="3:5" ht="14.25">
      <c r="C29" s="32"/>
      <c r="D29" s="32"/>
      <c r="E29" s="32"/>
    </row>
    <row r="32" s="125" customFormat="1" ht="15">
      <c r="A32" s="124"/>
    </row>
    <row r="33" spans="1:3" s="125" customFormat="1" ht="15">
      <c r="A33" s="124"/>
      <c r="B33" s="148"/>
      <c r="C33" s="148"/>
    </row>
    <row r="34" spans="1:5" s="125" customFormat="1" ht="15">
      <c r="A34" s="124"/>
      <c r="B34" s="124"/>
      <c r="C34" s="149"/>
      <c r="D34" s="149"/>
      <c r="E34" s="133"/>
    </row>
    <row r="35" s="125" customFormat="1" ht="14.25">
      <c r="E35" s="134"/>
    </row>
    <row r="36" spans="4:5" s="125" customFormat="1" ht="14.25">
      <c r="D36" s="150"/>
      <c r="E36" s="134"/>
    </row>
    <row r="37" s="125" customFormat="1" ht="14.25">
      <c r="E37" s="134"/>
    </row>
    <row r="38" s="125" customFormat="1" ht="14.25">
      <c r="E38" s="134"/>
    </row>
    <row r="39" spans="1:5" s="125" customFormat="1" ht="15">
      <c r="A39" s="153"/>
      <c r="B39" s="153"/>
      <c r="E39" s="135"/>
    </row>
    <row r="40" s="125" customFormat="1" ht="14.25">
      <c r="E40" s="134"/>
    </row>
    <row r="41" spans="4:5" s="125" customFormat="1" ht="14.25">
      <c r="D41" s="151"/>
      <c r="E41" s="134"/>
    </row>
    <row r="42" spans="1:5" s="125" customFormat="1" ht="15">
      <c r="A42" s="124"/>
      <c r="B42" s="124"/>
      <c r="E42" s="134"/>
    </row>
    <row r="43" s="125" customFormat="1" ht="14.25">
      <c r="E43" s="134"/>
    </row>
    <row r="44" s="125" customFormat="1" ht="14.25">
      <c r="E44" s="134"/>
    </row>
    <row r="45" s="125" customFormat="1" ht="14.25">
      <c r="E45" s="134"/>
    </row>
    <row r="46" spans="1:5" s="125" customFormat="1" ht="15">
      <c r="A46" s="124"/>
      <c r="B46" s="124"/>
      <c r="E46" s="134"/>
    </row>
    <row r="47" s="125" customFormat="1" ht="14.25">
      <c r="E47" s="134"/>
    </row>
    <row r="48" spans="3:5" s="125" customFormat="1" ht="14.25">
      <c r="C48" s="151"/>
      <c r="D48" s="150"/>
      <c r="E48" s="134"/>
    </row>
    <row r="49" spans="3:5" s="125" customFormat="1" ht="14.25">
      <c r="C49" s="151"/>
      <c r="D49" s="150"/>
      <c r="E49" s="134"/>
    </row>
    <row r="50" spans="3:5" s="125" customFormat="1" ht="14.25">
      <c r="C50" s="151"/>
      <c r="D50" s="150"/>
      <c r="E50" s="134"/>
    </row>
    <row r="51" s="125" customFormat="1" ht="14.25">
      <c r="E51" s="136"/>
    </row>
    <row r="52" spans="1:5" s="125" customFormat="1" ht="15">
      <c r="A52" s="124"/>
      <c r="B52" s="124"/>
      <c r="E52" s="136"/>
    </row>
    <row r="53" s="125" customFormat="1" ht="14.25">
      <c r="E53" s="134"/>
    </row>
    <row r="54" spans="1:5" s="125" customFormat="1" ht="15">
      <c r="A54" s="124"/>
      <c r="B54" s="124"/>
      <c r="E54" s="134"/>
    </row>
    <row r="55" s="125" customFormat="1" ht="14.25">
      <c r="E55" s="134"/>
    </row>
    <row r="56" s="125" customFormat="1" ht="14.25">
      <c r="E56" s="134"/>
    </row>
    <row r="57" spans="1:5" s="125" customFormat="1" ht="15">
      <c r="A57" s="124"/>
      <c r="B57" s="124"/>
      <c r="C57" s="150"/>
      <c r="D57" s="150"/>
      <c r="E57" s="136"/>
    </row>
    <row r="58" s="125" customFormat="1" ht="14.25"/>
    <row r="59" s="125" customFormat="1" ht="14.25"/>
    <row r="60" s="125" customFormat="1" ht="14.25"/>
    <row r="61" s="125" customFormat="1" ht="14.25"/>
    <row r="62" s="125" customFormat="1" ht="14.25"/>
    <row r="63" s="125" customFormat="1" ht="14.25"/>
  </sheetData>
  <sheetProtection/>
  <mergeCells count="2">
    <mergeCell ref="A9:B9"/>
    <mergeCell ref="A39:B39"/>
  </mergeCells>
  <printOptions/>
  <pageMargins left="0.18" right="0.26" top="0.64" bottom="1" header="0.4921259845" footer="0.4921259845"/>
  <pageSetup fitToHeight="23" horizontalDpi="600" verticalDpi="600" orientation="landscape" paperSize="9" scale="96" r:id="rId1"/>
  <headerFooter alignWithMargins="0">
    <oddHeader>&amp;R&amp;D&amp;F</oddHeader>
  </headerFooter>
  <rowBreaks count="1" manualBreakCount="1">
    <brk id="3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25.140625" style="4" customWidth="1"/>
    <col min="2" max="5" width="10.7109375" style="4" customWidth="1"/>
    <col min="6" max="16384" width="9.140625" style="4" customWidth="1"/>
  </cols>
  <sheetData>
    <row r="1" ht="15">
      <c r="A1" s="41" t="s">
        <v>43</v>
      </c>
    </row>
    <row r="2" spans="1:6" ht="15">
      <c r="A2" s="41" t="s">
        <v>134</v>
      </c>
      <c r="B2" s="2"/>
      <c r="C2" s="2"/>
      <c r="D2" s="2"/>
      <c r="E2" s="2"/>
      <c r="F2" s="2"/>
    </row>
    <row r="3" spans="1:6" ht="14.25">
      <c r="A3" s="2"/>
      <c r="B3" s="2"/>
      <c r="C3" s="2"/>
      <c r="D3" s="2"/>
      <c r="E3" s="2"/>
      <c r="F3" s="2"/>
    </row>
    <row r="4" spans="1:6" ht="15">
      <c r="A4" s="35"/>
      <c r="B4" s="35"/>
      <c r="C4" s="5" t="s">
        <v>28</v>
      </c>
      <c r="D4" s="5" t="s">
        <v>10</v>
      </c>
      <c r="E4" s="5" t="s">
        <v>22</v>
      </c>
      <c r="F4" s="2"/>
    </row>
    <row r="5" spans="1:6" ht="14.25">
      <c r="A5" s="36" t="s">
        <v>106</v>
      </c>
      <c r="B5" s="36" t="s">
        <v>27</v>
      </c>
      <c r="C5" s="8" t="s">
        <v>39</v>
      </c>
      <c r="D5" s="8">
        <v>10.17</v>
      </c>
      <c r="E5" s="8">
        <v>9.11</v>
      </c>
      <c r="F5" s="2"/>
    </row>
    <row r="6" spans="1:6" ht="14.25">
      <c r="A6" s="36" t="s">
        <v>107</v>
      </c>
      <c r="B6" s="36" t="s">
        <v>25</v>
      </c>
      <c r="C6" s="8" t="s">
        <v>40</v>
      </c>
      <c r="D6" s="8" t="s">
        <v>8</v>
      </c>
      <c r="E6" s="8" t="s">
        <v>9</v>
      </c>
      <c r="F6" s="2"/>
    </row>
    <row r="7" spans="1:6" ht="14.25">
      <c r="A7" s="36" t="s">
        <v>108</v>
      </c>
      <c r="B7" s="36" t="s">
        <v>1</v>
      </c>
      <c r="C7" s="8" t="s">
        <v>41</v>
      </c>
      <c r="D7" s="8">
        <v>42.2</v>
      </c>
      <c r="E7" s="8">
        <v>40.7</v>
      </c>
      <c r="F7" s="2"/>
    </row>
    <row r="8" spans="1:6" ht="14.25">
      <c r="A8" s="36" t="s">
        <v>109</v>
      </c>
      <c r="B8" s="36" t="s">
        <v>1</v>
      </c>
      <c r="C8" s="8" t="s">
        <v>15</v>
      </c>
      <c r="D8" s="8" t="s">
        <v>0</v>
      </c>
      <c r="E8" s="8">
        <v>61.7</v>
      </c>
      <c r="F8" s="2"/>
    </row>
    <row r="9" spans="1:6" ht="14.25">
      <c r="A9" s="36" t="s">
        <v>110</v>
      </c>
      <c r="B9" s="36" t="s">
        <v>1</v>
      </c>
      <c r="C9" s="8" t="s">
        <v>19</v>
      </c>
      <c r="D9" s="8">
        <v>12.6</v>
      </c>
      <c r="E9" s="8" t="s">
        <v>7</v>
      </c>
      <c r="F9" s="2"/>
    </row>
    <row r="10" spans="1:6" ht="14.25">
      <c r="A10" s="36" t="s">
        <v>111</v>
      </c>
      <c r="B10" s="36" t="s">
        <v>1</v>
      </c>
      <c r="C10" s="8" t="s">
        <v>42</v>
      </c>
      <c r="D10" s="8">
        <v>12.9</v>
      </c>
      <c r="E10" s="8" t="s">
        <v>7</v>
      </c>
      <c r="F10" s="2"/>
    </row>
    <row r="11" spans="1:6" ht="14.25">
      <c r="A11" s="2"/>
      <c r="B11" s="2"/>
      <c r="C11" s="2"/>
      <c r="D11" s="2"/>
      <c r="E11" s="2"/>
      <c r="F11" s="2"/>
    </row>
    <row r="18" spans="1:3" ht="14.25">
      <c r="A18" s="42"/>
      <c r="B18" s="42"/>
      <c r="C18" s="42"/>
    </row>
    <row r="19" spans="1:3" ht="15">
      <c r="A19" s="43"/>
      <c r="B19" s="43"/>
      <c r="C19" s="46"/>
    </row>
    <row r="20" spans="1:3" ht="15">
      <c r="A20" s="43"/>
      <c r="B20" s="43"/>
      <c r="C20" s="46"/>
    </row>
    <row r="21" spans="1:3" ht="15">
      <c r="A21" s="43"/>
      <c r="B21" s="43"/>
      <c r="C21" s="46"/>
    </row>
    <row r="22" spans="1:3" ht="15">
      <c r="A22" s="43"/>
      <c r="B22" s="43"/>
      <c r="C22" s="43"/>
    </row>
    <row r="23" spans="1:3" ht="15">
      <c r="A23" s="43"/>
      <c r="B23" s="43"/>
      <c r="C23" s="43"/>
    </row>
    <row r="24" spans="1:3" ht="15">
      <c r="A24" s="43"/>
      <c r="B24" s="43"/>
      <c r="C24" s="43"/>
    </row>
    <row r="25" spans="1:3" ht="14.25">
      <c r="A25" s="44"/>
      <c r="B25" s="44"/>
      <c r="C25" s="44"/>
    </row>
  </sheetData>
  <sheetProtection/>
  <printOptions/>
  <pageMargins left="0.18" right="0.26" top="0.64" bottom="1" header="0.4921259845" footer="0.4921259845"/>
  <pageSetup fitToHeight="23" fitToWidth="1" horizontalDpi="600" verticalDpi="600" orientation="landscape" paperSize="9" r:id="rId1"/>
  <headerFooter alignWithMargins="0">
    <oddHeader>&amp;R&amp;D&amp;F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75" zoomScaleNormal="75" zoomScalePageLayoutView="0" workbookViewId="0" topLeftCell="A37">
      <selection activeCell="A64" sqref="A64"/>
    </sheetView>
  </sheetViews>
  <sheetFormatPr defaultColWidth="9.140625" defaultRowHeight="12.75"/>
  <cols>
    <col min="1" max="1" width="53.140625" style="4" customWidth="1"/>
    <col min="2" max="2" width="11.57421875" style="13" bestFit="1" customWidth="1"/>
    <col min="3" max="3" width="8.140625" style="57" customWidth="1"/>
    <col min="4" max="4" width="11.421875" style="13" customWidth="1"/>
    <col min="5" max="5" width="8.140625" style="57" customWidth="1"/>
    <col min="6" max="6" width="11.7109375" style="13" customWidth="1"/>
    <col min="7" max="7" width="8.140625" style="57" customWidth="1"/>
    <col min="8" max="16384" width="9.140625" style="4" customWidth="1"/>
  </cols>
  <sheetData>
    <row r="1" spans="1:7" ht="15">
      <c r="A1" s="41" t="s">
        <v>43</v>
      </c>
      <c r="B1" s="84"/>
      <c r="C1" s="84"/>
      <c r="D1" s="84"/>
      <c r="E1" s="84"/>
      <c r="F1" s="84"/>
      <c r="G1" s="84"/>
    </row>
    <row r="2" spans="1:8" ht="15">
      <c r="A2" s="41" t="s">
        <v>112</v>
      </c>
      <c r="B2" s="12"/>
      <c r="C2" s="49"/>
      <c r="D2" s="12"/>
      <c r="E2" s="49"/>
      <c r="F2" s="12"/>
      <c r="G2" s="49"/>
      <c r="H2" s="2"/>
    </row>
    <row r="3" spans="1:8" ht="14.25">
      <c r="A3" s="36"/>
      <c r="B3" s="47"/>
      <c r="C3" s="50"/>
      <c r="D3" s="12"/>
      <c r="E3" s="49"/>
      <c r="F3" s="12"/>
      <c r="G3" s="49"/>
      <c r="H3" s="2"/>
    </row>
    <row r="4" spans="1:8" ht="15">
      <c r="A4" s="35" t="s">
        <v>113</v>
      </c>
      <c r="B4" s="5" t="s">
        <v>28</v>
      </c>
      <c r="C4" s="51" t="s">
        <v>1</v>
      </c>
      <c r="D4" s="5" t="s">
        <v>10</v>
      </c>
      <c r="E4" s="51" t="s">
        <v>1</v>
      </c>
      <c r="F4" s="5" t="s">
        <v>22</v>
      </c>
      <c r="G4" s="51" t="s">
        <v>1</v>
      </c>
      <c r="H4" s="2"/>
    </row>
    <row r="5" spans="1:8" ht="14.25">
      <c r="A5" s="36" t="s">
        <v>11</v>
      </c>
      <c r="B5" s="18">
        <v>1334.8</v>
      </c>
      <c r="C5" s="58">
        <f>B5/B$8*100</f>
        <v>56.609695067644935</v>
      </c>
      <c r="D5" s="18">
        <v>1072.4</v>
      </c>
      <c r="E5" s="58">
        <f>D5/D$8*100</f>
        <v>56.43022521574406</v>
      </c>
      <c r="F5" s="8">
        <v>901.8</v>
      </c>
      <c r="G5" s="58">
        <f>F5/F$8*100</f>
        <v>54.40067563491584</v>
      </c>
      <c r="H5" s="2"/>
    </row>
    <row r="6" spans="1:8" ht="14.25">
      <c r="A6" s="36" t="s">
        <v>114</v>
      </c>
      <c r="B6" s="8">
        <v>619.7</v>
      </c>
      <c r="C6" s="58">
        <f>B6/B$8*100</f>
        <v>26.28186097798889</v>
      </c>
      <c r="D6" s="8">
        <v>476.2</v>
      </c>
      <c r="E6" s="58">
        <f>D6/D$8*100</f>
        <v>25.05788255104188</v>
      </c>
      <c r="F6" s="8">
        <v>455.7</v>
      </c>
      <c r="G6" s="58">
        <f>F6/F$8*100</f>
        <v>27.489895638535316</v>
      </c>
      <c r="H6" s="2"/>
    </row>
    <row r="7" spans="1:8" ht="14.25">
      <c r="A7" s="36" t="s">
        <v>115</v>
      </c>
      <c r="B7" s="8">
        <v>403.4</v>
      </c>
      <c r="C7" s="79">
        <f>B7/B$8*100</f>
        <v>17.10844395436617</v>
      </c>
      <c r="D7" s="8">
        <v>351.8</v>
      </c>
      <c r="E7" s="79">
        <f>D7/D$8*100</f>
        <v>18.511892233214063</v>
      </c>
      <c r="F7" s="8">
        <v>300.2</v>
      </c>
      <c r="G7" s="79">
        <f>F7/F$8*100</f>
        <v>18.10942872654883</v>
      </c>
      <c r="H7" s="2"/>
    </row>
    <row r="8" spans="1:8" ht="15.75" thickBot="1">
      <c r="A8" s="40" t="s">
        <v>57</v>
      </c>
      <c r="B8" s="64">
        <f aca="true" t="shared" si="0" ref="B8:G8">SUM(B5:B7)</f>
        <v>2357.9</v>
      </c>
      <c r="C8" s="63">
        <f t="shared" si="0"/>
        <v>99.99999999999999</v>
      </c>
      <c r="D8" s="64">
        <f t="shared" si="0"/>
        <v>1900.4</v>
      </c>
      <c r="E8" s="63">
        <f t="shared" si="0"/>
        <v>100</v>
      </c>
      <c r="F8" s="64">
        <f t="shared" si="0"/>
        <v>1657.7</v>
      </c>
      <c r="G8" s="63">
        <f t="shared" si="0"/>
        <v>99.99999999999999</v>
      </c>
      <c r="H8" s="2"/>
    </row>
    <row r="9" spans="1:8" ht="14.25">
      <c r="A9" s="36"/>
      <c r="B9" s="84"/>
      <c r="C9" s="84"/>
      <c r="D9" s="84"/>
      <c r="E9" s="84"/>
      <c r="F9" s="84"/>
      <c r="G9" s="84"/>
      <c r="H9" s="2"/>
    </row>
    <row r="10" spans="1:8" ht="15">
      <c r="A10" s="35" t="s">
        <v>116</v>
      </c>
      <c r="B10" s="5" t="s">
        <v>28</v>
      </c>
      <c r="C10" s="51"/>
      <c r="D10" s="5" t="s">
        <v>10</v>
      </c>
      <c r="E10" s="51"/>
      <c r="F10" s="5" t="s">
        <v>22</v>
      </c>
      <c r="G10" s="49"/>
      <c r="H10" s="2"/>
    </row>
    <row r="11" spans="1:8" ht="14.25">
      <c r="A11" s="36" t="s">
        <v>13</v>
      </c>
      <c r="B11" s="15">
        <v>844.4</v>
      </c>
      <c r="C11" s="52"/>
      <c r="D11" s="15">
        <v>697</v>
      </c>
      <c r="E11" s="52"/>
      <c r="F11" s="8">
        <v>622.4</v>
      </c>
      <c r="G11" s="49"/>
      <c r="H11" s="2"/>
    </row>
    <row r="12" spans="1:8" ht="14.25">
      <c r="A12" s="36" t="s">
        <v>12</v>
      </c>
      <c r="B12" s="18">
        <v>1146.9</v>
      </c>
      <c r="C12" s="52"/>
      <c r="D12" s="8">
        <v>865.4</v>
      </c>
      <c r="E12" s="52"/>
      <c r="F12" s="8">
        <v>728.3</v>
      </c>
      <c r="G12" s="49"/>
      <c r="H12" s="2"/>
    </row>
    <row r="13" spans="1:8" ht="14.25">
      <c r="A13" s="36" t="s">
        <v>14</v>
      </c>
      <c r="B13" s="8">
        <v>368.7</v>
      </c>
      <c r="C13" s="52"/>
      <c r="D13" s="8">
        <v>339.4</v>
      </c>
      <c r="E13" s="52"/>
      <c r="F13" s="8">
        <v>313.6</v>
      </c>
      <c r="G13" s="49"/>
      <c r="H13" s="2"/>
    </row>
    <row r="14" spans="1:8" ht="14.25">
      <c r="A14" s="37" t="s">
        <v>117</v>
      </c>
      <c r="B14" s="6">
        <v>-2.1</v>
      </c>
      <c r="C14" s="51"/>
      <c r="D14" s="6">
        <v>-1.4</v>
      </c>
      <c r="E14" s="51"/>
      <c r="F14" s="6">
        <v>-6.6</v>
      </c>
      <c r="G14" s="49"/>
      <c r="H14" s="2"/>
    </row>
    <row r="15" spans="1:8" ht="15.75" thickBot="1">
      <c r="A15" s="38" t="s">
        <v>57</v>
      </c>
      <c r="B15" s="16">
        <f>SUM(B11:B14)</f>
        <v>2357.9</v>
      </c>
      <c r="C15" s="53"/>
      <c r="D15" s="16">
        <f>SUM(D11:D14)</f>
        <v>1900.4</v>
      </c>
      <c r="E15" s="53"/>
      <c r="F15" s="16">
        <f>SUM(F11:F14)</f>
        <v>1657.6999999999998</v>
      </c>
      <c r="G15" s="49"/>
      <c r="H15" s="2"/>
    </row>
    <row r="16" spans="1:8" ht="14.25">
      <c r="A16" s="36"/>
      <c r="B16" s="84"/>
      <c r="C16" s="84"/>
      <c r="D16" s="84"/>
      <c r="E16" s="84"/>
      <c r="F16" s="84"/>
      <c r="G16" s="49"/>
      <c r="H16" s="2"/>
    </row>
    <row r="17" spans="1:8" s="36" customFormat="1" ht="15">
      <c r="A17" s="35" t="s">
        <v>118</v>
      </c>
      <c r="B17" s="5" t="s">
        <v>28</v>
      </c>
      <c r="C17" s="51" t="s">
        <v>1</v>
      </c>
      <c r="D17" s="5" t="s">
        <v>10</v>
      </c>
      <c r="E17" s="51" t="s">
        <v>1</v>
      </c>
      <c r="F17" s="5" t="s">
        <v>22</v>
      </c>
      <c r="G17" s="51" t="s">
        <v>1</v>
      </c>
      <c r="H17" s="1"/>
    </row>
    <row r="18" spans="1:8" s="36" customFormat="1" ht="14.25">
      <c r="A18" s="36" t="s">
        <v>13</v>
      </c>
      <c r="B18" s="8">
        <v>66.6</v>
      </c>
      <c r="C18" s="58">
        <f>B18/B11*100</f>
        <v>7.887257224064424</v>
      </c>
      <c r="D18" s="8">
        <v>44.6</v>
      </c>
      <c r="E18" s="58">
        <f>D18/D11*100</f>
        <v>6.398852223816356</v>
      </c>
      <c r="F18" s="8">
        <v>29.4</v>
      </c>
      <c r="G18" s="58">
        <f>F18/F11*100</f>
        <v>4.723650385604113</v>
      </c>
      <c r="H18" s="1"/>
    </row>
    <row r="19" spans="1:8" s="36" customFormat="1" ht="14.25">
      <c r="A19" s="36" t="s">
        <v>12</v>
      </c>
      <c r="B19" s="8">
        <v>97.6</v>
      </c>
      <c r="C19" s="58">
        <f>B19/B12*100</f>
        <v>8.50989624204377</v>
      </c>
      <c r="D19" s="8">
        <v>66.4</v>
      </c>
      <c r="E19" s="58">
        <f>D19/D12*100</f>
        <v>7.672752484400277</v>
      </c>
      <c r="F19" s="8">
        <v>52.1</v>
      </c>
      <c r="G19" s="58">
        <f>F19/F12*100</f>
        <v>7.153645475765481</v>
      </c>
      <c r="H19" s="1"/>
    </row>
    <row r="20" spans="1:8" s="36" customFormat="1" ht="14.25">
      <c r="A20" s="36" t="s">
        <v>14</v>
      </c>
      <c r="B20" s="8">
        <v>27.5</v>
      </c>
      <c r="C20" s="58">
        <f>B20/B13*100</f>
        <v>7.45863845945213</v>
      </c>
      <c r="D20" s="8">
        <v>20.9</v>
      </c>
      <c r="E20" s="58">
        <f>D20/D13*100</f>
        <v>6.157925751325869</v>
      </c>
      <c r="F20" s="8">
        <v>12.2</v>
      </c>
      <c r="G20" s="58">
        <f>F20/F13*100</f>
        <v>3.890306122448979</v>
      </c>
      <c r="H20" s="1"/>
    </row>
    <row r="21" spans="1:8" s="48" customFormat="1" ht="14.25">
      <c r="A21" s="48" t="s">
        <v>119</v>
      </c>
      <c r="B21" s="59">
        <v>-12.3</v>
      </c>
      <c r="C21" s="60"/>
      <c r="D21" s="61">
        <v>-8</v>
      </c>
      <c r="E21" s="60"/>
      <c r="F21" s="59">
        <v>-9.1</v>
      </c>
      <c r="G21" s="60"/>
      <c r="H21" s="62"/>
    </row>
    <row r="22" spans="1:8" s="36" customFormat="1" ht="14.25">
      <c r="A22" s="37" t="s">
        <v>45</v>
      </c>
      <c r="B22" s="6">
        <v>15.4</v>
      </c>
      <c r="C22" s="51"/>
      <c r="D22" s="6" t="s">
        <v>7</v>
      </c>
      <c r="E22" s="51"/>
      <c r="F22" s="6" t="s">
        <v>7</v>
      </c>
      <c r="G22" s="51"/>
      <c r="H22" s="1"/>
    </row>
    <row r="23" spans="1:8" s="36" customFormat="1" ht="15.75" thickBot="1">
      <c r="A23" s="38" t="s">
        <v>57</v>
      </c>
      <c r="B23" s="39">
        <f>SUM(B18:B22)</f>
        <v>194.79999999999998</v>
      </c>
      <c r="C23" s="63">
        <f>B23/B15*100</f>
        <v>8.261588701810933</v>
      </c>
      <c r="D23" s="39">
        <f>SUM(D18:D21)</f>
        <v>123.9</v>
      </c>
      <c r="E23" s="63">
        <f>D23/D15*100</f>
        <v>6.519680067354241</v>
      </c>
      <c r="F23" s="39">
        <f>SUM(F18:F21)</f>
        <v>84.60000000000001</v>
      </c>
      <c r="G23" s="63">
        <f>F23/F15*100</f>
        <v>5.103456596489112</v>
      </c>
      <c r="H23" s="1"/>
    </row>
    <row r="24" spans="1:8" ht="14.25">
      <c r="A24" s="36"/>
      <c r="C24" s="13"/>
      <c r="E24" s="13"/>
      <c r="G24" s="13"/>
      <c r="H24" s="2"/>
    </row>
    <row r="25" spans="1:8" ht="15">
      <c r="A25" s="35" t="s">
        <v>120</v>
      </c>
      <c r="B25" s="5" t="s">
        <v>28</v>
      </c>
      <c r="C25" s="51"/>
      <c r="D25" s="5" t="s">
        <v>10</v>
      </c>
      <c r="E25" s="51"/>
      <c r="F25" s="5" t="s">
        <v>22</v>
      </c>
      <c r="G25" s="49"/>
      <c r="H25" s="2"/>
    </row>
    <row r="26" spans="1:8" ht="14.25">
      <c r="A26" s="36" t="s">
        <v>13</v>
      </c>
      <c r="B26" s="8">
        <v>830.6</v>
      </c>
      <c r="C26" s="52"/>
      <c r="D26" s="18">
        <v>805.1</v>
      </c>
      <c r="E26" s="52"/>
      <c r="F26" s="8">
        <v>653.2</v>
      </c>
      <c r="G26" s="49"/>
      <c r="H26" s="2"/>
    </row>
    <row r="27" spans="1:8" ht="14.25">
      <c r="A27" s="36" t="s">
        <v>12</v>
      </c>
      <c r="B27" s="18">
        <v>1103.4</v>
      </c>
      <c r="C27" s="52"/>
      <c r="D27" s="18">
        <v>1065.6</v>
      </c>
      <c r="E27" s="52"/>
      <c r="F27" s="8">
        <v>813.7</v>
      </c>
      <c r="G27" s="49"/>
      <c r="H27" s="2"/>
    </row>
    <row r="28" spans="1:8" ht="14.25">
      <c r="A28" s="36" t="s">
        <v>14</v>
      </c>
      <c r="B28" s="8">
        <v>452.9</v>
      </c>
      <c r="C28" s="52"/>
      <c r="D28" s="8">
        <v>468.1</v>
      </c>
      <c r="E28" s="52"/>
      <c r="F28" s="8">
        <v>386.8</v>
      </c>
      <c r="G28" s="49"/>
      <c r="H28" s="2"/>
    </row>
    <row r="29" spans="1:8" ht="14.25">
      <c r="A29" s="36" t="s">
        <v>121</v>
      </c>
      <c r="B29" s="15">
        <v>-2</v>
      </c>
      <c r="C29" s="52"/>
      <c r="D29" s="8">
        <v>-1.5</v>
      </c>
      <c r="E29" s="52"/>
      <c r="F29" s="8">
        <v>-5.8</v>
      </c>
      <c r="G29" s="49"/>
      <c r="H29" s="2"/>
    </row>
    <row r="30" spans="1:8" ht="15.75" thickBot="1">
      <c r="A30" s="40" t="s">
        <v>57</v>
      </c>
      <c r="B30" s="64">
        <f>SUM(B26:B29)</f>
        <v>2384.9</v>
      </c>
      <c r="C30" s="65"/>
      <c r="D30" s="64">
        <f>SUM(D26:D29)</f>
        <v>2337.2999999999997</v>
      </c>
      <c r="E30" s="66"/>
      <c r="F30" s="64">
        <f>SUM(F26:F29)</f>
        <v>1847.9</v>
      </c>
      <c r="G30" s="49"/>
      <c r="H30" s="2"/>
    </row>
    <row r="31" spans="1:8" ht="15">
      <c r="A31" s="34"/>
      <c r="B31" s="45"/>
      <c r="C31" s="55"/>
      <c r="D31" s="12"/>
      <c r="E31" s="49"/>
      <c r="F31" s="12"/>
      <c r="G31" s="49"/>
      <c r="H31" s="2"/>
    </row>
    <row r="32" spans="1:8" ht="15">
      <c r="A32" s="35" t="s">
        <v>122</v>
      </c>
      <c r="B32" s="67">
        <v>38717</v>
      </c>
      <c r="C32" s="51"/>
      <c r="D32" s="67">
        <v>38352</v>
      </c>
      <c r="E32" s="51"/>
      <c r="F32" s="67">
        <v>37986</v>
      </c>
      <c r="G32" s="49"/>
      <c r="H32" s="2"/>
    </row>
    <row r="33" spans="1:8" ht="14.25">
      <c r="A33" s="36" t="s">
        <v>13</v>
      </c>
      <c r="B33" s="8">
        <v>196.7</v>
      </c>
      <c r="C33" s="52"/>
      <c r="D33" s="15">
        <v>215</v>
      </c>
      <c r="E33" s="52"/>
      <c r="F33" s="8">
        <v>114.2</v>
      </c>
      <c r="G33" s="49"/>
      <c r="H33" s="2"/>
    </row>
    <row r="34" spans="1:8" ht="14.25">
      <c r="A34" s="36" t="s">
        <v>12</v>
      </c>
      <c r="B34" s="8">
        <v>519.5</v>
      </c>
      <c r="C34" s="52"/>
      <c r="D34" s="8">
        <v>548.7</v>
      </c>
      <c r="E34" s="52"/>
      <c r="F34" s="8">
        <v>357.2</v>
      </c>
      <c r="G34" s="49"/>
      <c r="H34" s="2"/>
    </row>
    <row r="35" spans="1:8" ht="14.25">
      <c r="A35" s="36" t="s">
        <v>14</v>
      </c>
      <c r="B35" s="8">
        <v>540.9</v>
      </c>
      <c r="C35" s="52"/>
      <c r="D35" s="15">
        <v>455</v>
      </c>
      <c r="E35" s="52"/>
      <c r="F35" s="8">
        <v>335.7</v>
      </c>
      <c r="G35" s="49"/>
      <c r="H35" s="2"/>
    </row>
    <row r="36" spans="1:8" ht="14.25">
      <c r="A36" s="36" t="s">
        <v>123</v>
      </c>
      <c r="B36" s="8">
        <v>-0.2</v>
      </c>
      <c r="C36" s="52"/>
      <c r="D36" s="8">
        <v>-0.2</v>
      </c>
      <c r="E36" s="52"/>
      <c r="F36" s="8">
        <v>-0.1</v>
      </c>
      <c r="G36" s="49"/>
      <c r="H36" s="2"/>
    </row>
    <row r="37" spans="1:8" ht="15.75" thickBot="1">
      <c r="A37" s="40" t="s">
        <v>57</v>
      </c>
      <c r="B37" s="64">
        <f>SUM(B33:B36)</f>
        <v>1256.8999999999999</v>
      </c>
      <c r="C37" s="65"/>
      <c r="D37" s="64">
        <f>SUM(D33:D36)</f>
        <v>1218.5</v>
      </c>
      <c r="E37" s="66"/>
      <c r="F37" s="64">
        <f>SUM(F33:F36)</f>
        <v>806.9999999999999</v>
      </c>
      <c r="G37" s="49"/>
      <c r="H37" s="2"/>
    </row>
    <row r="38" spans="1:8" ht="14.25">
      <c r="A38" s="2"/>
      <c r="B38" s="12"/>
      <c r="C38" s="49"/>
      <c r="D38" s="12"/>
      <c r="E38" s="49"/>
      <c r="F38" s="12"/>
      <c r="G38" s="49"/>
      <c r="H38" s="2"/>
    </row>
    <row r="39" spans="1:8" ht="14.25">
      <c r="A39" s="2"/>
      <c r="B39" s="12"/>
      <c r="C39" s="49"/>
      <c r="D39" s="12"/>
      <c r="E39" s="49"/>
      <c r="F39" s="12"/>
      <c r="G39" s="49"/>
      <c r="H39" s="2"/>
    </row>
    <row r="40" spans="1:8" s="36" customFormat="1" ht="15">
      <c r="A40" s="35" t="s">
        <v>124</v>
      </c>
      <c r="B40" s="5" t="s">
        <v>28</v>
      </c>
      <c r="C40" s="70"/>
      <c r="D40" s="5" t="s">
        <v>10</v>
      </c>
      <c r="E40" s="52"/>
      <c r="F40" s="5" t="s">
        <v>22</v>
      </c>
      <c r="G40" s="71"/>
      <c r="H40" s="1"/>
    </row>
    <row r="41" spans="1:8" s="36" customFormat="1" ht="14.25">
      <c r="A41" s="36" t="s">
        <v>125</v>
      </c>
      <c r="B41" s="8">
        <v>27.4</v>
      </c>
      <c r="C41" s="52"/>
      <c r="D41" s="8">
        <v>23.4</v>
      </c>
      <c r="E41" s="72"/>
      <c r="F41" s="8">
        <v>23.3</v>
      </c>
      <c r="G41" s="71"/>
      <c r="H41" s="1"/>
    </row>
    <row r="42" spans="1:8" s="36" customFormat="1" ht="14.25">
      <c r="A42" s="36" t="s">
        <v>126</v>
      </c>
      <c r="B42" s="8">
        <v>0.8</v>
      </c>
      <c r="C42" s="52"/>
      <c r="D42" s="15">
        <v>1</v>
      </c>
      <c r="E42" s="58"/>
      <c r="F42" s="8">
        <v>1.7</v>
      </c>
      <c r="G42" s="71"/>
      <c r="H42" s="1"/>
    </row>
    <row r="43" spans="1:8" s="36" customFormat="1" ht="14.25">
      <c r="A43" s="36" t="s">
        <v>127</v>
      </c>
      <c r="B43" s="8">
        <v>28.4</v>
      </c>
      <c r="C43" s="52"/>
      <c r="D43" s="8">
        <v>18.3</v>
      </c>
      <c r="E43" s="52"/>
      <c r="F43" s="6">
        <v>6.9</v>
      </c>
      <c r="G43" s="71"/>
      <c r="H43" s="1"/>
    </row>
    <row r="44" spans="1:8" s="36" customFormat="1" ht="15.75" thickBot="1">
      <c r="A44" s="40" t="s">
        <v>57</v>
      </c>
      <c r="B44" s="10">
        <f>SUM(B41:B43)</f>
        <v>56.599999999999994</v>
      </c>
      <c r="C44" s="73"/>
      <c r="D44" s="10">
        <f>SUM(D41:D43)</f>
        <v>42.7</v>
      </c>
      <c r="E44" s="73"/>
      <c r="F44" s="16">
        <f>SUM(F41:F43)</f>
        <v>31.9</v>
      </c>
      <c r="G44" s="71"/>
      <c r="H44" s="1"/>
    </row>
    <row r="45" spans="1:8" s="36" customFormat="1" ht="15">
      <c r="A45" s="34"/>
      <c r="B45" s="34"/>
      <c r="C45" s="74"/>
      <c r="D45" s="34"/>
      <c r="E45" s="71"/>
      <c r="F45" s="1"/>
      <c r="G45" s="71"/>
      <c r="H45" s="1"/>
    </row>
    <row r="46" spans="1:8" s="36" customFormat="1" ht="15">
      <c r="A46" s="35" t="s">
        <v>128</v>
      </c>
      <c r="B46" s="5" t="s">
        <v>28</v>
      </c>
      <c r="C46" s="51"/>
      <c r="D46" s="5" t="s">
        <v>10</v>
      </c>
      <c r="E46" s="51"/>
      <c r="F46" s="5" t="s">
        <v>22</v>
      </c>
      <c r="G46" s="71"/>
      <c r="H46" s="1"/>
    </row>
    <row r="47" spans="1:8" s="36" customFormat="1" ht="14.25">
      <c r="A47" s="36" t="s">
        <v>129</v>
      </c>
      <c r="B47" s="8">
        <v>29.7</v>
      </c>
      <c r="C47" s="74"/>
      <c r="D47" s="8" t="s">
        <v>16</v>
      </c>
      <c r="E47" s="52"/>
      <c r="F47" s="8" t="s">
        <v>24</v>
      </c>
      <c r="G47" s="71"/>
      <c r="H47" s="1"/>
    </row>
    <row r="48" spans="1:8" s="36" customFormat="1" ht="14.25">
      <c r="A48" s="36" t="s">
        <v>130</v>
      </c>
      <c r="B48" s="8">
        <v>1.3</v>
      </c>
      <c r="C48" s="74"/>
      <c r="D48" s="8" t="s">
        <v>17</v>
      </c>
      <c r="E48" s="52"/>
      <c r="F48" s="8" t="s">
        <v>23</v>
      </c>
      <c r="G48" s="71"/>
      <c r="H48" s="1"/>
    </row>
    <row r="49" spans="1:8" ht="15">
      <c r="A49" s="36"/>
      <c r="B49" s="45"/>
      <c r="C49" s="55"/>
      <c r="D49" s="11"/>
      <c r="E49" s="50"/>
      <c r="F49" s="12"/>
      <c r="G49" s="49"/>
      <c r="H49" s="2"/>
    </row>
    <row r="50" spans="1:8" ht="15">
      <c r="A50" s="35" t="s">
        <v>131</v>
      </c>
      <c r="B50" s="67">
        <v>38717</v>
      </c>
      <c r="C50" s="54"/>
      <c r="D50" s="67">
        <v>38352</v>
      </c>
      <c r="E50" s="54"/>
      <c r="F50" s="67">
        <v>37986</v>
      </c>
      <c r="G50" s="49"/>
      <c r="H50" s="2"/>
    </row>
    <row r="51" spans="1:8" ht="14.25">
      <c r="A51" s="36" t="s">
        <v>13</v>
      </c>
      <c r="B51" s="68">
        <v>3417</v>
      </c>
      <c r="C51" s="50"/>
      <c r="D51" s="68">
        <v>3420</v>
      </c>
      <c r="E51" s="50"/>
      <c r="F51" s="68">
        <v>3168</v>
      </c>
      <c r="G51" s="49"/>
      <c r="H51" s="2"/>
    </row>
    <row r="52" spans="1:8" ht="14.25">
      <c r="A52" s="36" t="s">
        <v>12</v>
      </c>
      <c r="B52" s="68">
        <v>3210</v>
      </c>
      <c r="C52" s="50"/>
      <c r="D52" s="68">
        <v>2936</v>
      </c>
      <c r="E52" s="50"/>
      <c r="F52" s="68">
        <v>2821</v>
      </c>
      <c r="G52" s="49"/>
      <c r="H52" s="2"/>
    </row>
    <row r="53" spans="1:8" ht="14.25">
      <c r="A53" s="36" t="s">
        <v>14</v>
      </c>
      <c r="B53" s="8">
        <v>899</v>
      </c>
      <c r="C53" s="50"/>
      <c r="D53" s="8">
        <v>900</v>
      </c>
      <c r="E53" s="50"/>
      <c r="F53" s="8">
        <v>965</v>
      </c>
      <c r="G53" s="49"/>
      <c r="H53" s="2"/>
    </row>
    <row r="54" spans="1:8" ht="14.25">
      <c r="A54" s="37" t="s">
        <v>132</v>
      </c>
      <c r="B54" s="6">
        <v>45</v>
      </c>
      <c r="C54" s="54"/>
      <c r="D54" s="6">
        <v>38</v>
      </c>
      <c r="E54" s="54"/>
      <c r="F54" s="6">
        <v>43</v>
      </c>
      <c r="G54" s="49"/>
      <c r="H54" s="2"/>
    </row>
    <row r="55" spans="1:8" ht="15.75" thickBot="1">
      <c r="A55" s="38" t="s">
        <v>57</v>
      </c>
      <c r="B55" s="69">
        <f>SUM(B51:B54)</f>
        <v>7571</v>
      </c>
      <c r="C55" s="56"/>
      <c r="D55" s="69">
        <f>SUM(D51:D54)</f>
        <v>7294</v>
      </c>
      <c r="E55" s="56"/>
      <c r="F55" s="69">
        <f>SUM(F51:F54)</f>
        <v>6997</v>
      </c>
      <c r="G55" s="49"/>
      <c r="H55" s="2"/>
    </row>
    <row r="56" spans="1:8" ht="15">
      <c r="A56" s="34"/>
      <c r="B56" s="11"/>
      <c r="C56" s="50"/>
      <c r="D56" s="11"/>
      <c r="E56" s="50"/>
      <c r="F56" s="12"/>
      <c r="G56" s="49"/>
      <c r="H56" s="2"/>
    </row>
    <row r="57" spans="1:8" ht="15">
      <c r="A57" s="35" t="s">
        <v>133</v>
      </c>
      <c r="B57" s="5" t="s">
        <v>28</v>
      </c>
      <c r="C57" s="54"/>
      <c r="D57" s="5" t="s">
        <v>10</v>
      </c>
      <c r="E57" s="54"/>
      <c r="F57" s="5" t="s">
        <v>22</v>
      </c>
      <c r="G57" s="49"/>
      <c r="H57" s="2"/>
    </row>
    <row r="58" spans="1:8" ht="14.25">
      <c r="A58" s="36" t="s">
        <v>13</v>
      </c>
      <c r="B58" s="68">
        <v>3426</v>
      </c>
      <c r="C58" s="50"/>
      <c r="D58" s="68">
        <v>3339</v>
      </c>
      <c r="E58" s="50"/>
      <c r="F58" s="68">
        <v>3380</v>
      </c>
      <c r="G58" s="49"/>
      <c r="H58" s="2"/>
    </row>
    <row r="59" spans="1:8" ht="14.25">
      <c r="A59" s="36" t="s">
        <v>12</v>
      </c>
      <c r="B59" s="68">
        <v>3021</v>
      </c>
      <c r="C59" s="50"/>
      <c r="D59" s="68">
        <v>2907</v>
      </c>
      <c r="E59" s="50"/>
      <c r="F59" s="68">
        <v>2931</v>
      </c>
      <c r="G59" s="49"/>
      <c r="H59" s="2"/>
    </row>
    <row r="60" spans="1:8" ht="14.25">
      <c r="A60" s="36" t="s">
        <v>14</v>
      </c>
      <c r="B60" s="8">
        <v>899</v>
      </c>
      <c r="C60" s="50"/>
      <c r="D60" s="8">
        <v>915</v>
      </c>
      <c r="E60" s="50"/>
      <c r="F60" s="68">
        <v>1029</v>
      </c>
      <c r="G60" s="49"/>
      <c r="H60" s="2"/>
    </row>
    <row r="61" spans="1:8" ht="14.25">
      <c r="A61" s="37" t="s">
        <v>132</v>
      </c>
      <c r="B61" s="6">
        <v>42</v>
      </c>
      <c r="C61" s="54"/>
      <c r="D61" s="6">
        <v>40</v>
      </c>
      <c r="E61" s="54"/>
      <c r="F61" s="6">
        <v>43</v>
      </c>
      <c r="G61" s="49"/>
      <c r="H61" s="2"/>
    </row>
    <row r="62" spans="1:8" ht="15.75" thickBot="1">
      <c r="A62" s="38" t="s">
        <v>57</v>
      </c>
      <c r="B62" s="69">
        <f>SUM(B58:B61)</f>
        <v>7388</v>
      </c>
      <c r="C62" s="56"/>
      <c r="D62" s="69">
        <f>SUM(D58:D61)</f>
        <v>7201</v>
      </c>
      <c r="E62" s="56"/>
      <c r="F62" s="69">
        <f>SUM(F58:F61)</f>
        <v>7383</v>
      </c>
      <c r="G62" s="49"/>
      <c r="H62" s="2"/>
    </row>
    <row r="63" spans="1:8" ht="14.25">
      <c r="A63" s="2"/>
      <c r="B63" s="12"/>
      <c r="C63" s="49"/>
      <c r="D63" s="12"/>
      <c r="E63" s="49"/>
      <c r="F63" s="12"/>
      <c r="G63" s="49"/>
      <c r="H63" s="2"/>
    </row>
    <row r="64" spans="1:8" ht="14.25">
      <c r="A64" s="2"/>
      <c r="B64" s="12"/>
      <c r="C64" s="49"/>
      <c r="D64" s="12"/>
      <c r="E64" s="49"/>
      <c r="F64" s="12"/>
      <c r="G64" s="49"/>
      <c r="H64" s="2"/>
    </row>
    <row r="65" spans="1:8" ht="14.25">
      <c r="A65" s="2"/>
      <c r="B65" s="12"/>
      <c r="C65" s="49"/>
      <c r="D65" s="12"/>
      <c r="E65" s="49"/>
      <c r="F65" s="12"/>
      <c r="G65" s="49"/>
      <c r="H65" s="2"/>
    </row>
    <row r="66" spans="1:8" ht="14.25">
      <c r="A66" s="2"/>
      <c r="B66" s="12"/>
      <c r="C66" s="49"/>
      <c r="D66" s="12"/>
      <c r="E66" s="49"/>
      <c r="F66" s="12"/>
      <c r="G66" s="49"/>
      <c r="H66" s="2"/>
    </row>
  </sheetData>
  <sheetProtection/>
  <printOptions/>
  <pageMargins left="0.18" right="0.26" top="0.64" bottom="1" header="0.4921259845" footer="0.4921259845"/>
  <pageSetup fitToHeight="23" fitToWidth="1" horizontalDpi="600" verticalDpi="600" orientation="landscape" paperSize="9" scale="63" r:id="rId1"/>
  <headerFooter alignWithMargins="0">
    <oddHeader>&amp;R&amp;D&amp;F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Proforma figures</dc:title>
  <dc:subject/>
  <dc:creator>KONE</dc:creator>
  <cp:keywords/>
  <dc:description/>
  <cp:lastModifiedBy>Cargotec</cp:lastModifiedBy>
  <cp:lastPrinted>2006-08-23T05:54:54Z</cp:lastPrinted>
  <dcterms:created xsi:type="dcterms:W3CDTF">2006-01-11T09:38:17Z</dcterms:created>
  <dcterms:modified xsi:type="dcterms:W3CDTF">2011-12-28T12:07:15Z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</Properties>
</file>